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ez" sheetId="1" r:id="rId1"/>
    <sheet name="calculos auxiliares" sheetId="2" r:id="rId2"/>
    <sheet name="tributação autonoma" sheetId="3" r:id="rId3"/>
  </sheets>
  <definedNames>
    <definedName name="_xlnm.Print_Area" localSheetId="0">'dez'!$A$1:$I$89</definedName>
    <definedName name="_xlnm.Print_Area" localSheetId="2">'tributação autonoma'!$A$1:$F$71</definedName>
  </definedNames>
  <calcPr fullCalcOnLoad="1"/>
</workbook>
</file>

<file path=xl/sharedStrings.xml><?xml version="1.0" encoding="utf-8"?>
<sst xmlns="http://schemas.openxmlformats.org/spreadsheetml/2006/main" count="278" uniqueCount="240">
  <si>
    <t xml:space="preserve">A ACRESCER       </t>
  </si>
  <si>
    <t>Limites</t>
  </si>
  <si>
    <t>Resultado Liquido</t>
  </si>
  <si>
    <t>Variações Patrimoniais Positivas</t>
  </si>
  <si>
    <t>Artg.21º</t>
  </si>
  <si>
    <t>Variações Patrimoniais Negativas</t>
  </si>
  <si>
    <t>Artg.24º</t>
  </si>
  <si>
    <t>SOMA</t>
  </si>
  <si>
    <t>Artg 6º</t>
  </si>
  <si>
    <t>Totalidade</t>
  </si>
  <si>
    <t>Prémios de Seguros e contribuições</t>
  </si>
  <si>
    <t>Artg.23,nº4</t>
  </si>
  <si>
    <t>Reintegrações e Amortizações não Aceites como Custo</t>
  </si>
  <si>
    <t>Artg. 33º , nº1</t>
  </si>
  <si>
    <t>Artg. 34º 35,36º,37º,38º</t>
  </si>
  <si>
    <t>Realizações de Utilidade Social n. Dedutiveis</t>
  </si>
  <si>
    <t>Artg. 40º</t>
  </si>
  <si>
    <t>Donativos não previstos para além dos Legais</t>
  </si>
  <si>
    <t>Dec.lei 74/99</t>
  </si>
  <si>
    <t>Artg. 42º,nº1</t>
  </si>
  <si>
    <t>Multas e coimas e Juros Compensatórios</t>
  </si>
  <si>
    <t>Artg. 42º,nº1,d)</t>
  </si>
  <si>
    <t>Indemnizações por eventos seguráveis</t>
  </si>
  <si>
    <t>Artg. 42º,nº1,e)</t>
  </si>
  <si>
    <t xml:space="preserve">Despesas Confidenciais </t>
  </si>
  <si>
    <t>Artg. 42º,nº1,g)</t>
  </si>
  <si>
    <t>Menos valias Contabilisticas</t>
  </si>
  <si>
    <t>Artg. 43º,</t>
  </si>
  <si>
    <t>Correcções caso de créditos imposto</t>
  </si>
  <si>
    <t>Artg. 62º,nº1</t>
  </si>
  <si>
    <t>Artg. 42º,nº1,h)</t>
  </si>
  <si>
    <t>Artg. 18º,nº7</t>
  </si>
  <si>
    <t>Artg. 42º,nº1,f)</t>
  </si>
  <si>
    <t>Correcções relativa exerc.anteriores</t>
  </si>
  <si>
    <t>Prejuizo imputado por ACE/AEIE</t>
  </si>
  <si>
    <t>Artg. 6º</t>
  </si>
  <si>
    <t>Redução de provisões Tribut.</t>
  </si>
  <si>
    <t>Mais Valias Contabilisticas</t>
  </si>
  <si>
    <t>Menos valias fiscais</t>
  </si>
  <si>
    <t>Artg. 43º</t>
  </si>
  <si>
    <t>Artg. 18º,nº6</t>
  </si>
  <si>
    <t>Beneficios fiscais</t>
  </si>
  <si>
    <t>Artg. 40º,nº9</t>
  </si>
  <si>
    <t>40% deduz-se</t>
  </si>
  <si>
    <t>Imposto á taxa Reduzida (   % )</t>
  </si>
  <si>
    <t>COLECTA</t>
  </si>
  <si>
    <t>Deduções :</t>
  </si>
  <si>
    <t>Beneficios Fiscais</t>
  </si>
  <si>
    <t>TOTAL DAS DEDUÇÕES</t>
  </si>
  <si>
    <t xml:space="preserve">Retenções na Fonte </t>
  </si>
  <si>
    <t xml:space="preserve">IRC A Pagar </t>
  </si>
  <si>
    <t>IRC A Recuperar</t>
  </si>
  <si>
    <t>IRC de Exercicios Anteriores</t>
  </si>
  <si>
    <t>Juros Compensatórios</t>
  </si>
  <si>
    <t>Juros de Mora</t>
  </si>
  <si>
    <t xml:space="preserve">TOTAL A PAGAR </t>
  </si>
  <si>
    <t>TOTAL A RECUPERAR</t>
  </si>
  <si>
    <t>CÁLCULOS AUXILIARES :</t>
  </si>
  <si>
    <t>Despesas c/ Viaturas Turismo:</t>
  </si>
  <si>
    <t>62212- Combustiveis</t>
  </si>
  <si>
    <t>62223- Seguros</t>
  </si>
  <si>
    <t>62227- Portagens Estaciona.</t>
  </si>
  <si>
    <t>Total</t>
  </si>
  <si>
    <t>Valores</t>
  </si>
  <si>
    <t>62221- Desp. Representação</t>
  </si>
  <si>
    <t>697 – Cor. Relativas Exerc.Anter.</t>
  </si>
  <si>
    <t>100% - Acrescer</t>
  </si>
  <si>
    <t>653 – Despesas Confidenciais</t>
  </si>
  <si>
    <t xml:space="preserve"> APURAMENTO DO LUCRO TRIBUTÁVEL</t>
  </si>
  <si>
    <t>Artigos</t>
  </si>
  <si>
    <t>Prática</t>
  </si>
  <si>
    <t>40% aumento das reint. Result. de reav. do imob.corp.</t>
  </si>
  <si>
    <t>Importâncias devidas pelo aluguer da viaturas sem cond.</t>
  </si>
  <si>
    <t>A DEDUZIR :</t>
  </si>
  <si>
    <t>CÁLCULO DO IMPOSTOS :</t>
  </si>
  <si>
    <t>62214- Fluidos</t>
  </si>
  <si>
    <t>62219- Alugueres</t>
  </si>
  <si>
    <t>6313- Imposto -selo</t>
  </si>
  <si>
    <t>62232- Conservação</t>
  </si>
  <si>
    <t>40% n.é aceite</t>
  </si>
  <si>
    <t>Viat. pass./ mist.</t>
  </si>
  <si>
    <t>Anulação do efeito do Método de Equiv. Patrimonial</t>
  </si>
  <si>
    <t>Anulação do efeito do método de equiv. patrimonial</t>
  </si>
  <si>
    <t>Mat Col./lucro Tibutável Imputado por Soc. Transp.</t>
  </si>
  <si>
    <t>Restituição de imp. n. ded. e Exc.Estimativa p/ Imp.</t>
  </si>
  <si>
    <t>Observações:</t>
  </si>
  <si>
    <t>A.P.C.,Contabilistas,Lda</t>
  </si>
  <si>
    <t>Tributações Autónomas</t>
  </si>
  <si>
    <t>Lucro Tributável (E29 &gt;= E238 )</t>
  </si>
  <si>
    <t>Prejuizo Para Efeitos Fiscais (E42&gt;E29)</t>
  </si>
  <si>
    <t>40% das Realizações de utilidade Social</t>
  </si>
  <si>
    <t>IRC Liquidado ( &gt;= 0 )</t>
  </si>
  <si>
    <t>* Se o irc liquidado for negativo , anular e repor valores manualm/ no irc a recuperar</t>
  </si>
  <si>
    <t>Provisões não ded. ou além dos Limites</t>
  </si>
  <si>
    <t>100%+ 50% Trib.Aut.</t>
  </si>
  <si>
    <t>Actualiz. de encargos de explor. silvicolas</t>
  </si>
  <si>
    <t>IRC e out.impostos que incidam directa/indirec. sobre lucros</t>
  </si>
  <si>
    <t>Correcções relativas a preços de transferência</t>
  </si>
  <si>
    <t>Art.58 nº 8)</t>
  </si>
  <si>
    <t>Art.59 nº 1)</t>
  </si>
  <si>
    <t>Imputação de lucros de soc.não resid.suj.a reg.fiscal privilegia.</t>
  </si>
  <si>
    <t>Pagamentos a entidades não resid.suj.a reg.fiscal privilegiado</t>
  </si>
  <si>
    <t>Art.60</t>
  </si>
  <si>
    <t xml:space="preserve">Subcapitalização </t>
  </si>
  <si>
    <t>Art.61 nº 1)</t>
  </si>
  <si>
    <t>Juros de suprimentos</t>
  </si>
  <si>
    <t>Art. 42 nº1 j)</t>
  </si>
  <si>
    <t xml:space="preserve">Despesas com combustiveis </t>
  </si>
  <si>
    <t>Art.42 nº 1 i)</t>
  </si>
  <si>
    <t>Valor &gt;  29.927,87 €</t>
  </si>
  <si>
    <t>Dupla Tributação económica (artg 84º)</t>
  </si>
  <si>
    <t>Dupla Tributação Internacional (artg 85º)</t>
  </si>
  <si>
    <t>Contribuição Autarquica  (artg 86º) só aplicavel a exer.anterior 2002</t>
  </si>
  <si>
    <t>Pagamento especial por conta (artg 87º)</t>
  </si>
  <si>
    <t>Pagamentos Por Conta (artg 97º)</t>
  </si>
  <si>
    <t>Calculos Diversos</t>
  </si>
  <si>
    <t xml:space="preserve">Provisão de impostos </t>
  </si>
  <si>
    <t xml:space="preserve">Viaturas de turismo </t>
  </si>
  <si>
    <t>Excedente de 29.927,87</t>
  </si>
  <si>
    <t>ANO</t>
  </si>
  <si>
    <t>VALOR</t>
  </si>
  <si>
    <t>derrama</t>
  </si>
  <si>
    <t>tributações autonomas</t>
  </si>
  <si>
    <t>IRC</t>
  </si>
  <si>
    <t>lucro tributavel * 25%</t>
  </si>
  <si>
    <t>A)</t>
  </si>
  <si>
    <t>manual</t>
  </si>
  <si>
    <t>Total-Difer.</t>
  </si>
  <si>
    <t>Matricula</t>
  </si>
  <si>
    <t>V.Aqui.</t>
  </si>
  <si>
    <t>&gt;=29.927,87 €</t>
  </si>
  <si>
    <t>Amortiz./Alugueres</t>
  </si>
  <si>
    <t>Total                                  42</t>
  </si>
  <si>
    <t>Taxa    *  25%</t>
  </si>
  <si>
    <t>Amortiz.                             66</t>
  </si>
  <si>
    <t>Excedente</t>
  </si>
  <si>
    <t>* 25%</t>
  </si>
  <si>
    <t>B )</t>
  </si>
  <si>
    <t>Imobilizado</t>
  </si>
  <si>
    <t>C )</t>
  </si>
  <si>
    <t>B)</t>
  </si>
  <si>
    <t>Alugueres</t>
  </si>
  <si>
    <t>Taxa    *  25 %</t>
  </si>
  <si>
    <t>Acrescer</t>
  </si>
  <si>
    <t>* 25 %</t>
  </si>
  <si>
    <t xml:space="preserve">6815/ 695 - Juros compensatórios /Multas </t>
  </si>
  <si>
    <t>D)</t>
  </si>
  <si>
    <t xml:space="preserve">Prejuizos Fiscais </t>
  </si>
  <si>
    <t>Valor</t>
  </si>
  <si>
    <t>Pedido /Utiliz.</t>
  </si>
  <si>
    <t>Obser.</t>
  </si>
  <si>
    <t>Combustiveis</t>
  </si>
  <si>
    <t>2 Últimos anos</t>
  </si>
  <si>
    <t>Pagamentos por Conta Normal</t>
  </si>
  <si>
    <t>Pagamentos Especiais por Conta</t>
  </si>
  <si>
    <t>Reavaliações</t>
  </si>
  <si>
    <t>imobilizado</t>
  </si>
  <si>
    <t>Valor Aquis.</t>
  </si>
  <si>
    <t>V. Reavaliado</t>
  </si>
  <si>
    <t xml:space="preserve"> E )</t>
  </si>
  <si>
    <t>40% da reav. Não é aceite</t>
  </si>
  <si>
    <t>Amortização</t>
  </si>
  <si>
    <t xml:space="preserve">Terrenos </t>
  </si>
  <si>
    <t>não é aceite amortização</t>
  </si>
  <si>
    <t>E )</t>
  </si>
  <si>
    <t xml:space="preserve">Por taxa correcta </t>
  </si>
  <si>
    <t>controle  ( 12/12)</t>
  </si>
  <si>
    <t>Amortização Goodwiil</t>
  </si>
  <si>
    <t xml:space="preserve">Simulação :    </t>
  </si>
  <si>
    <t>Dif.positiva entre o valor patr.tribut.def. Imóvel/valor const.contrato</t>
  </si>
  <si>
    <t>Art.58 A nº3a)</t>
  </si>
  <si>
    <t>Import. constantes de doc.em.por suj.passivos com NIF inexistente</t>
  </si>
  <si>
    <t>Art. 42 nº1 b)</t>
  </si>
  <si>
    <t>Custos e perdas sup.c/transmissão onerosa se partes de capital</t>
  </si>
  <si>
    <t>Art.23 nº 5,6 e 7</t>
  </si>
  <si>
    <t>Ajustam.de valores de activos não ded.ou para além dos limites</t>
  </si>
  <si>
    <t>Art.34,Art.35; Art.36</t>
  </si>
  <si>
    <t>Impostos diferidos</t>
  </si>
  <si>
    <t>Rendimentos nos termos do artg. 46º</t>
  </si>
  <si>
    <t>Reversões de ajustam.de valores de activos tributados</t>
  </si>
  <si>
    <t>total dos prejuzos nos ultimos 6 anos</t>
  </si>
  <si>
    <t>Lucro Tributável (D60)-Prejuizo Fiscal (calculos auxiliares B66)</t>
  </si>
  <si>
    <t xml:space="preserve">total de pagamentos </t>
  </si>
  <si>
    <t>64 – Ajuda de Custo ( com mapa)</t>
  </si>
  <si>
    <t>62227- KM ( com mapa )</t>
  </si>
  <si>
    <t>Desp.ajuda de custo  comp. desl. viat. Propria ( sem mapa )</t>
  </si>
  <si>
    <t>Acresce totalidade</t>
  </si>
  <si>
    <t>64 – Ajuda de Custo ( sem mapa)</t>
  </si>
  <si>
    <t>62227- KM ( sem mapa )</t>
  </si>
  <si>
    <t xml:space="preserve">Retenções na fonte </t>
  </si>
  <si>
    <t>BES</t>
  </si>
  <si>
    <t>CGD</t>
  </si>
  <si>
    <t>BCP</t>
  </si>
  <si>
    <t>Santander</t>
  </si>
  <si>
    <t>Montepio</t>
  </si>
  <si>
    <t>BPI</t>
  </si>
  <si>
    <t>BPN</t>
  </si>
  <si>
    <t>BTA</t>
  </si>
  <si>
    <t>BBVA</t>
  </si>
  <si>
    <t>Cred.Agric.</t>
  </si>
  <si>
    <t>Nº Contrib. (toc)</t>
  </si>
  <si>
    <t>Barclays</t>
  </si>
  <si>
    <t>Nº Contrib. (rep.legal)</t>
  </si>
  <si>
    <t>Prejuizo fiscal - isenção</t>
  </si>
  <si>
    <t>Lucro fiscal - isenção</t>
  </si>
  <si>
    <t>B POP.</t>
  </si>
  <si>
    <t xml:space="preserve">Total de proveitos </t>
  </si>
  <si>
    <t xml:space="preserve">Viaturas c/ Trib. Autonoma - artg. 83º nº 3 </t>
  </si>
  <si>
    <t>Viaturas - artg. 83º nº 4( &gt;40.000 c/ Prejuizo + 2 anos )</t>
  </si>
  <si>
    <t>Despesas de representação</t>
  </si>
  <si>
    <t>Quadro 11 - modelo 22</t>
  </si>
  <si>
    <t>modelo 22</t>
  </si>
  <si>
    <t xml:space="preserve">Quadro 10 </t>
  </si>
  <si>
    <t>Ajudas de custo e km sem mapa - artig. 81º nº9</t>
  </si>
  <si>
    <t xml:space="preserve">Mais Valias Fiscais </t>
  </si>
  <si>
    <t>código repart.</t>
  </si>
  <si>
    <t>Nº Contrib.(emp.)</t>
  </si>
  <si>
    <t>provisão p/ impostos</t>
  </si>
  <si>
    <t>Quadro 07</t>
  </si>
  <si>
    <t>Derrama ( lucro tributável X 1,5% )</t>
  </si>
  <si>
    <t>Volume de negócios</t>
  </si>
  <si>
    <t xml:space="preserve">Lucros Distribuidos por entidades sujeitas a IRC SP que </t>
  </si>
  <si>
    <t>beneficiem de isenção total ou parcial - art 81 nº11</t>
  </si>
  <si>
    <t>Diferença positiva entre o valor para efeitos de liquidação</t>
  </si>
  <si>
    <t xml:space="preserve">do IMT e o valor constante do contracto com recurso - art 129 </t>
  </si>
  <si>
    <r>
      <t>10%</t>
    </r>
    <r>
      <rPr>
        <sz val="10"/>
        <rFont val="Arial"/>
        <family val="0"/>
      </rPr>
      <t xml:space="preserve"> - Trib. Autónoma</t>
    </r>
  </si>
  <si>
    <r>
      <t xml:space="preserve">10% </t>
    </r>
    <r>
      <rPr>
        <sz val="10"/>
        <rFont val="Arial"/>
        <family val="0"/>
      </rPr>
      <t>Trib.Aut</t>
    </r>
  </si>
  <si>
    <t>TOTAL Tributação Autónoma (10%)</t>
  </si>
  <si>
    <t>5% Trib.Aut.</t>
  </si>
  <si>
    <t>100%+ 5% Trib.Aut.</t>
  </si>
  <si>
    <t>6813 – Leasings / juros</t>
  </si>
  <si>
    <t>Imposto á taxa 25% se Matéria Colectável &gt; 12,500€</t>
  </si>
  <si>
    <t>Imposto á taxa 12,50% c\ Matéria Colectável até 12,500€</t>
  </si>
  <si>
    <t>resultado liquido</t>
  </si>
  <si>
    <t>BMW 60-BV-43</t>
  </si>
  <si>
    <t>BMW 60-BV-39</t>
  </si>
  <si>
    <t>Viatura de Turismo - Smart 54-FN-19</t>
  </si>
  <si>
    <t>Viatura de Turismo - 95-FT-67 NISSA</t>
  </si>
  <si>
    <t>Empresa : Mrt net Consulting</t>
  </si>
  <si>
    <r>
      <t xml:space="preserve">6624- Amortização - </t>
    </r>
    <r>
      <rPr>
        <sz val="10"/>
        <color indexed="10"/>
        <rFont val="Arial"/>
        <family val="2"/>
      </rPr>
      <t>16.569,36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</si>
</sst>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.0%"/>
    <numFmt numFmtId="181" formatCode="###,###,###"/>
    <numFmt numFmtId="182" formatCode="##,###,###"/>
  </numFmts>
  <fonts count="44">
    <font>
      <sz val="10"/>
      <name val="Arial"/>
      <family val="0"/>
    </font>
    <font>
      <b/>
      <sz val="10"/>
      <name val="Arial"/>
      <family val="2"/>
    </font>
    <font>
      <sz val="10"/>
      <color indexed="41"/>
      <name val="Arial"/>
      <family val="2"/>
    </font>
    <font>
      <b/>
      <sz val="10"/>
      <color indexed="18"/>
      <name val="Arial"/>
      <family val="2"/>
    </font>
    <font>
      <b/>
      <sz val="11"/>
      <name val="Arial"/>
      <family val="2"/>
    </font>
    <font>
      <sz val="10"/>
      <color indexed="20"/>
      <name val="Arial"/>
      <family val="2"/>
    </font>
    <font>
      <b/>
      <i/>
      <sz val="10"/>
      <color indexed="61"/>
      <name val="Arial"/>
      <family val="2"/>
    </font>
    <font>
      <b/>
      <sz val="10"/>
      <color indexed="49"/>
      <name val="Arial"/>
      <family val="2"/>
    </font>
    <font>
      <b/>
      <sz val="12"/>
      <color indexed="49"/>
      <name val="Arial"/>
      <family val="2"/>
    </font>
    <font>
      <b/>
      <sz val="11"/>
      <color indexed="49"/>
      <name val="Arial"/>
      <family val="2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i/>
      <u val="single"/>
      <sz val="11"/>
      <color indexed="18"/>
      <name val="Arial"/>
      <family val="2"/>
    </font>
    <font>
      <b/>
      <i/>
      <u val="single"/>
      <sz val="12"/>
      <color indexed="18"/>
      <name val="Arial"/>
      <family val="2"/>
    </font>
    <font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Dashed"/>
      <bottom>
        <color indexed="63"/>
      </bottom>
    </border>
    <border>
      <left style="thin"/>
      <right style="double"/>
      <top style="mediumDashed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mediumDash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33" fillId="16" borderId="4" applyNumberFormat="0" applyAlignment="0" applyProtection="0"/>
    <xf numFmtId="0" fontId="34" fillId="0" borderId="5" applyNumberFormat="0" applyFill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28" fillId="4" borderId="0" applyNumberFormat="0" applyBorder="0" applyAlignment="0" applyProtection="0"/>
    <xf numFmtId="0" fontId="31" fillId="7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16" borderId="7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5" fillId="23" borderId="9" applyNumberFormat="0" applyAlignment="0" applyProtection="0"/>
    <xf numFmtId="171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20" xfId="0" applyNumberFormat="1" applyBorder="1" applyAlignment="1">
      <alignment/>
    </xf>
    <xf numFmtId="0" fontId="6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/>
    </xf>
    <xf numFmtId="9" fontId="0" fillId="0" borderId="28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5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3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4" fontId="0" fillId="0" borderId="41" xfId="0" applyNumberFormat="1" applyBorder="1" applyAlignment="1">
      <alignment/>
    </xf>
    <xf numFmtId="4" fontId="0" fillId="0" borderId="42" xfId="0" applyNumberFormat="1" applyBorder="1" applyAlignment="1">
      <alignment/>
    </xf>
    <xf numFmtId="0" fontId="1" fillId="0" borderId="43" xfId="0" applyFont="1" applyFill="1" applyBorder="1" applyAlignment="1">
      <alignment horizontal="center"/>
    </xf>
    <xf numFmtId="4" fontId="1" fillId="0" borderId="44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4" fontId="1" fillId="0" borderId="51" xfId="0" applyNumberFormat="1" applyFont="1" applyFill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1" fillId="0" borderId="54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55" xfId="0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55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1" fillId="0" borderId="49" xfId="0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4" xfId="0" applyFont="1" applyBorder="1" applyAlignment="1">
      <alignment/>
    </xf>
    <xf numFmtId="0" fontId="1" fillId="0" borderId="58" xfId="0" applyFont="1" applyBorder="1" applyAlignment="1">
      <alignment/>
    </xf>
    <xf numFmtId="4" fontId="1" fillId="0" borderId="18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60" xfId="0" applyBorder="1" applyAlignment="1">
      <alignment/>
    </xf>
    <xf numFmtId="4" fontId="0" fillId="0" borderId="61" xfId="0" applyNumberFormat="1" applyBorder="1" applyAlignment="1">
      <alignment/>
    </xf>
    <xf numFmtId="9" fontId="0" fillId="0" borderId="62" xfId="0" applyNumberFormat="1" applyBorder="1" applyAlignment="1">
      <alignment horizontal="left"/>
    </xf>
    <xf numFmtId="0" fontId="7" fillId="0" borderId="1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63" xfId="0" applyFont="1" applyBorder="1" applyAlignment="1">
      <alignment/>
    </xf>
    <xf numFmtId="4" fontId="1" fillId="0" borderId="59" xfId="0" applyNumberFormat="1" applyFont="1" applyBorder="1" applyAlignment="1">
      <alignment horizontal="center"/>
    </xf>
    <xf numFmtId="4" fontId="0" fillId="0" borderId="63" xfId="0" applyNumberFormat="1" applyFont="1" applyBorder="1" applyAlignment="1">
      <alignment/>
    </xf>
    <xf numFmtId="4" fontId="1" fillId="0" borderId="63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49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65" xfId="0" applyFont="1" applyBorder="1" applyAlignment="1">
      <alignment/>
    </xf>
    <xf numFmtId="4" fontId="0" fillId="0" borderId="66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4" fontId="0" fillId="0" borderId="20" xfId="0" applyNumberFormat="1" applyFont="1" applyBorder="1" applyAlignment="1">
      <alignment/>
    </xf>
    <xf numFmtId="0" fontId="0" fillId="0" borderId="67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0" fillId="0" borderId="29" xfId="0" applyNumberFormat="1" applyFont="1" applyFill="1" applyBorder="1" applyAlignment="1">
      <alignment/>
    </xf>
    <xf numFmtId="4" fontId="0" fillId="0" borderId="51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48" xfId="0" applyFont="1" applyBorder="1" applyAlignment="1">
      <alignment horizontal="center"/>
    </xf>
    <xf numFmtId="4" fontId="13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4" fontId="14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" fillId="0" borderId="68" xfId="0" applyFont="1" applyBorder="1" applyAlignment="1">
      <alignment horizontal="left"/>
    </xf>
    <xf numFmtId="180" fontId="1" fillId="0" borderId="69" xfId="0" applyNumberFormat="1" applyFont="1" applyBorder="1" applyAlignment="1">
      <alignment horizontal="left"/>
    </xf>
    <xf numFmtId="4" fontId="0" fillId="0" borderId="63" xfId="0" applyNumberFormat="1" applyBorder="1" applyAlignment="1">
      <alignment/>
    </xf>
    <xf numFmtId="9" fontId="0" fillId="0" borderId="69" xfId="0" applyNumberFormat="1" applyBorder="1" applyAlignment="1">
      <alignment horizontal="left"/>
    </xf>
    <xf numFmtId="0" fontId="0" fillId="0" borderId="18" xfId="0" applyFont="1" applyBorder="1" applyAlignment="1">
      <alignment horizontal="center"/>
    </xf>
    <xf numFmtId="182" fontId="0" fillId="0" borderId="25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82" fontId="0" fillId="0" borderId="26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182" fontId="0" fillId="0" borderId="70" xfId="0" applyNumberFormat="1" applyFont="1" applyBorder="1" applyAlignment="1">
      <alignment/>
    </xf>
    <xf numFmtId="182" fontId="0" fillId="0" borderId="21" xfId="0" applyNumberFormat="1" applyFont="1" applyBorder="1" applyAlignment="1">
      <alignment/>
    </xf>
    <xf numFmtId="0" fontId="0" fillId="0" borderId="71" xfId="0" applyFont="1" applyBorder="1" applyAlignment="1">
      <alignment horizontal="center"/>
    </xf>
    <xf numFmtId="0" fontId="0" fillId="0" borderId="18" xfId="0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3" xfId="0" applyFont="1" applyFill="1" applyBorder="1" applyAlignment="1">
      <alignment horizontal="center"/>
    </xf>
    <xf numFmtId="0" fontId="14" fillId="0" borderId="74" xfId="0" applyFont="1" applyFill="1" applyBorder="1" applyAlignment="1">
      <alignment horizontal="center"/>
    </xf>
    <xf numFmtId="4" fontId="0" fillId="0" borderId="73" xfId="0" applyNumberFormat="1" applyFill="1" applyBorder="1" applyAlignment="1">
      <alignment horizontal="center"/>
    </xf>
    <xf numFmtId="4" fontId="14" fillId="0" borderId="74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/>
    </xf>
    <xf numFmtId="4" fontId="0" fillId="0" borderId="73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18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21" borderId="19" xfId="0" applyNumberFormat="1" applyFill="1" applyBorder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81" fontId="3" fillId="0" borderId="41" xfId="0" applyNumberFormat="1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15" xfId="0" applyFont="1" applyBorder="1" applyAlignment="1">
      <alignment/>
    </xf>
    <xf numFmtId="181" fontId="3" fillId="0" borderId="44" xfId="0" applyNumberFormat="1" applyFont="1" applyBorder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17" fontId="3" fillId="0" borderId="0" xfId="0" applyNumberFormat="1" applyFont="1" applyAlignment="1">
      <alignment horizontal="left"/>
    </xf>
    <xf numFmtId="0" fontId="3" fillId="0" borderId="0" xfId="0" applyFont="1" applyFill="1" applyAlignment="1">
      <alignment/>
    </xf>
    <xf numFmtId="4" fontId="0" fillId="8" borderId="33" xfId="0" applyNumberFormat="1" applyFont="1" applyFill="1" applyBorder="1" applyAlignment="1">
      <alignment/>
    </xf>
    <xf numFmtId="4" fontId="0" fillId="8" borderId="29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" fontId="1" fillId="8" borderId="18" xfId="0" applyNumberFormat="1" applyFont="1" applyFill="1" applyBorder="1" applyAlignment="1">
      <alignment/>
    </xf>
    <xf numFmtId="4" fontId="1" fillId="8" borderId="20" xfId="0" applyNumberFormat="1" applyFont="1" applyFill="1" applyBorder="1" applyAlignment="1">
      <alignment/>
    </xf>
    <xf numFmtId="4" fontId="1" fillId="8" borderId="75" xfId="0" applyNumberFormat="1" applyFont="1" applyFill="1" applyBorder="1" applyAlignment="1">
      <alignment/>
    </xf>
    <xf numFmtId="4" fontId="1" fillId="8" borderId="34" xfId="0" applyNumberFormat="1" applyFont="1" applyFill="1" applyBorder="1" applyAlignment="1" applyProtection="1">
      <alignment/>
      <protection hidden="1"/>
    </xf>
    <xf numFmtId="4" fontId="1" fillId="8" borderId="63" xfId="0" applyNumberFormat="1" applyFont="1" applyFill="1" applyBorder="1" applyAlignment="1">
      <alignment/>
    </xf>
    <xf numFmtId="4" fontId="1" fillId="8" borderId="76" xfId="0" applyNumberFormat="1" applyFont="1" applyFill="1" applyBorder="1" applyAlignment="1">
      <alignment/>
    </xf>
    <xf numFmtId="4" fontId="1" fillId="8" borderId="77" xfId="0" applyNumberFormat="1" applyFont="1" applyFill="1" applyBorder="1" applyAlignment="1">
      <alignment/>
    </xf>
    <xf numFmtId="4" fontId="0" fillId="8" borderId="69" xfId="0" applyNumberFormat="1" applyFont="1" applyFill="1" applyBorder="1" applyAlignment="1">
      <alignment/>
    </xf>
    <xf numFmtId="4" fontId="0" fillId="8" borderId="28" xfId="0" applyNumberFormat="1" applyFont="1" applyFill="1" applyBorder="1" applyAlignment="1">
      <alignment/>
    </xf>
    <xf numFmtId="4" fontId="0" fillId="8" borderId="78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" fontId="1" fillId="8" borderId="79" xfId="0" applyNumberFormat="1" applyFont="1" applyFill="1" applyBorder="1" applyAlignment="1">
      <alignment/>
    </xf>
    <xf numFmtId="4" fontId="1" fillId="8" borderId="33" xfId="0" applyNumberFormat="1" applyFont="1" applyFill="1" applyBorder="1" applyAlignment="1">
      <alignment/>
    </xf>
    <xf numFmtId="0" fontId="1" fillId="8" borderId="80" xfId="0" applyFont="1" applyFill="1" applyBorder="1" applyAlignment="1">
      <alignment/>
    </xf>
    <xf numFmtId="0" fontId="2" fillId="8" borderId="81" xfId="0" applyFont="1" applyFill="1" applyBorder="1" applyAlignment="1">
      <alignment/>
    </xf>
    <xf numFmtId="0" fontId="0" fillId="8" borderId="81" xfId="0" applyFont="1" applyFill="1" applyBorder="1" applyAlignment="1">
      <alignment/>
    </xf>
    <xf numFmtId="0" fontId="3" fillId="0" borderId="32" xfId="0" applyFont="1" applyBorder="1" applyAlignment="1">
      <alignment/>
    </xf>
    <xf numFmtId="4" fontId="0" fillId="8" borderId="31" xfId="0" applyNumberFormat="1" applyFont="1" applyFill="1" applyBorder="1" applyAlignment="1">
      <alignment/>
    </xf>
    <xf numFmtId="4" fontId="1" fillId="8" borderId="82" xfId="0" applyNumberFormat="1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45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Border="1" applyAlignment="1">
      <alignment/>
    </xf>
    <xf numFmtId="0" fontId="3" fillId="0" borderId="8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8" fillId="0" borderId="0" xfId="0" applyFont="1" applyFill="1" applyBorder="1" applyAlignment="1">
      <alignment/>
    </xf>
    <xf numFmtId="0" fontId="3" fillId="0" borderId="85" xfId="0" applyFont="1" applyFill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0" fontId="18" fillId="0" borderId="48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18" fillId="0" borderId="48" xfId="0" applyFont="1" applyBorder="1" applyAlignment="1">
      <alignment/>
    </xf>
    <xf numFmtId="0" fontId="3" fillId="0" borderId="86" xfId="0" applyFont="1" applyFill="1" applyBorder="1" applyAlignment="1">
      <alignment horizontal="center"/>
    </xf>
    <xf numFmtId="4" fontId="18" fillId="0" borderId="59" xfId="0" applyNumberFormat="1" applyFont="1" applyBorder="1" applyAlignment="1">
      <alignment horizontal="center"/>
    </xf>
    <xf numFmtId="0" fontId="18" fillId="0" borderId="87" xfId="0" applyFont="1" applyBorder="1" applyAlignment="1">
      <alignment/>
    </xf>
    <xf numFmtId="4" fontId="18" fillId="0" borderId="59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1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4" fontId="3" fillId="0" borderId="18" xfId="0" applyNumberFormat="1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4" fontId="3" fillId="0" borderId="48" xfId="0" applyNumberFormat="1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4" fontId="3" fillId="0" borderId="59" xfId="0" applyNumberFormat="1" applyFont="1" applyFill="1" applyBorder="1" applyAlignment="1">
      <alignment horizontal="center"/>
    </xf>
    <xf numFmtId="4" fontId="3" fillId="0" borderId="87" xfId="0" applyNumberFormat="1" applyFont="1" applyFill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4" fontId="1" fillId="8" borderId="0" xfId="0" applyNumberFormat="1" applyFont="1" applyFill="1" applyAlignment="1">
      <alignment/>
    </xf>
    <xf numFmtId="4" fontId="3" fillId="0" borderId="59" xfId="0" applyNumberFormat="1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9" xfId="0" applyFont="1" applyBorder="1" applyAlignment="1">
      <alignment/>
    </xf>
    <xf numFmtId="0" fontId="3" fillId="0" borderId="90" xfId="0" applyFont="1" applyBorder="1" applyAlignment="1">
      <alignment/>
    </xf>
    <xf numFmtId="0" fontId="17" fillId="0" borderId="0" xfId="0" applyFont="1" applyAlignment="1">
      <alignment/>
    </xf>
    <xf numFmtId="4" fontId="0" fillId="8" borderId="18" xfId="0" applyNumberFormat="1" applyFill="1" applyBorder="1" applyAlignment="1">
      <alignment/>
    </xf>
    <xf numFmtId="4" fontId="1" fillId="8" borderId="91" xfId="0" applyNumberFormat="1" applyFont="1" applyFill="1" applyBorder="1" applyAlignment="1">
      <alignment/>
    </xf>
    <xf numFmtId="4" fontId="1" fillId="8" borderId="92" xfId="0" applyNumberFormat="1" applyFont="1" applyFill="1" applyBorder="1" applyAlignment="1">
      <alignment/>
    </xf>
    <xf numFmtId="4" fontId="0" fillId="8" borderId="63" xfId="0" applyNumberFormat="1" applyFill="1" applyBorder="1" applyAlignment="1">
      <alignment/>
    </xf>
    <xf numFmtId="4" fontId="1" fillId="8" borderId="81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8" fillId="0" borderId="93" xfId="0" applyFont="1" applyBorder="1" applyAlignment="1">
      <alignment/>
    </xf>
    <xf numFmtId="0" fontId="18" fillId="0" borderId="74" xfId="0" applyFont="1" applyBorder="1" applyAlignment="1">
      <alignment/>
    </xf>
    <xf numFmtId="4" fontId="18" fillId="0" borderId="74" xfId="0" applyNumberFormat="1" applyFont="1" applyBorder="1" applyAlignment="1">
      <alignment/>
    </xf>
    <xf numFmtId="0" fontId="3" fillId="0" borderId="74" xfId="0" applyFont="1" applyBorder="1" applyAlignment="1">
      <alignment/>
    </xf>
    <xf numFmtId="0" fontId="1" fillId="24" borderId="80" xfId="0" applyFont="1" applyFill="1" applyBorder="1" applyAlignment="1">
      <alignment/>
    </xf>
    <xf numFmtId="0" fontId="0" fillId="24" borderId="81" xfId="0" applyFont="1" applyFill="1" applyBorder="1" applyAlignment="1">
      <alignment/>
    </xf>
    <xf numFmtId="4" fontId="1" fillId="24" borderId="79" xfId="0" applyNumberFormat="1" applyFont="1" applyFill="1" applyBorder="1" applyAlignment="1">
      <alignment/>
    </xf>
    <xf numFmtId="0" fontId="1" fillId="24" borderId="37" xfId="0" applyFont="1" applyFill="1" applyBorder="1" applyAlignment="1">
      <alignment/>
    </xf>
    <xf numFmtId="0" fontId="0" fillId="24" borderId="36" xfId="0" applyFont="1" applyFill="1" applyBorder="1" applyAlignment="1">
      <alignment/>
    </xf>
    <xf numFmtId="4" fontId="1" fillId="24" borderId="94" xfId="0" applyNumberFormat="1" applyFont="1" applyFill="1" applyBorder="1" applyAlignment="1">
      <alignment/>
    </xf>
    <xf numFmtId="4" fontId="0" fillId="24" borderId="94" xfId="0" applyNumberFormat="1" applyFont="1" applyFill="1" applyBorder="1" applyAlignment="1">
      <alignment/>
    </xf>
    <xf numFmtId="4" fontId="0" fillId="24" borderId="95" xfId="0" applyNumberFormat="1" applyFont="1" applyFill="1" applyBorder="1" applyAlignment="1">
      <alignment/>
    </xf>
    <xf numFmtId="4" fontId="0" fillId="24" borderId="96" xfId="0" applyNumberFormat="1" applyFont="1" applyFill="1" applyBorder="1" applyAlignment="1">
      <alignment/>
    </xf>
    <xf numFmtId="4" fontId="0" fillId="24" borderId="20" xfId="0" applyNumberFormat="1" applyFont="1" applyFill="1" applyBorder="1" applyAlignment="1">
      <alignment/>
    </xf>
    <xf numFmtId="4" fontId="0" fillId="24" borderId="66" xfId="0" applyNumberFormat="1" applyFont="1" applyFill="1" applyBorder="1" applyAlignment="1">
      <alignment/>
    </xf>
    <xf numFmtId="4" fontId="0" fillId="24" borderId="97" xfId="0" applyNumberFormat="1" applyFont="1" applyFill="1" applyBorder="1" applyAlignment="1">
      <alignment/>
    </xf>
    <xf numFmtId="4" fontId="1" fillId="24" borderId="96" xfId="0" applyNumberFormat="1" applyFont="1" applyFill="1" applyBorder="1" applyAlignment="1">
      <alignment/>
    </xf>
    <xf numFmtId="4" fontId="1" fillId="24" borderId="20" xfId="0" applyNumberFormat="1" applyFont="1" applyFill="1" applyBorder="1" applyAlignment="1">
      <alignment/>
    </xf>
    <xf numFmtId="4" fontId="0" fillId="24" borderId="98" xfId="0" applyNumberFormat="1" applyFont="1" applyFill="1" applyBorder="1" applyAlignment="1">
      <alignment/>
    </xf>
    <xf numFmtId="4" fontId="0" fillId="24" borderId="63" xfId="0" applyNumberFormat="1" applyFont="1" applyFill="1" applyBorder="1" applyAlignment="1">
      <alignment/>
    </xf>
    <xf numFmtId="4" fontId="1" fillId="24" borderId="19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4" fontId="0" fillId="24" borderId="99" xfId="0" applyNumberFormat="1" applyFont="1" applyFill="1" applyBorder="1" applyAlignment="1">
      <alignment/>
    </xf>
    <xf numFmtId="4" fontId="1" fillId="24" borderId="82" xfId="0" applyNumberFormat="1" applyFont="1" applyFill="1" applyBorder="1" applyAlignment="1">
      <alignment/>
    </xf>
    <xf numFmtId="4" fontId="1" fillId="24" borderId="18" xfId="0" applyNumberFormat="1" applyFont="1" applyFill="1" applyBorder="1" applyAlignment="1">
      <alignment/>
    </xf>
    <xf numFmtId="0" fontId="3" fillId="24" borderId="85" xfId="0" applyFont="1" applyFill="1" applyBorder="1" applyAlignment="1">
      <alignment horizontal="center"/>
    </xf>
    <xf numFmtId="4" fontId="18" fillId="24" borderId="18" xfId="0" applyNumberFormat="1" applyFont="1" applyFill="1" applyBorder="1" applyAlignment="1">
      <alignment horizontal="center"/>
    </xf>
    <xf numFmtId="0" fontId="18" fillId="24" borderId="48" xfId="0" applyFont="1" applyFill="1" applyBorder="1" applyAlignment="1">
      <alignment/>
    </xf>
    <xf numFmtId="4" fontId="18" fillId="24" borderId="18" xfId="0" applyNumberFormat="1" applyFont="1" applyFill="1" applyBorder="1" applyAlignment="1">
      <alignment/>
    </xf>
    <xf numFmtId="0" fontId="16" fillId="24" borderId="0" xfId="0" applyFont="1" applyFill="1" applyAlignment="1">
      <alignment/>
    </xf>
    <xf numFmtId="4" fontId="1" fillId="24" borderId="87" xfId="0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/>
    </xf>
    <xf numFmtId="0" fontId="4" fillId="24" borderId="25" xfId="0" applyFont="1" applyFill="1" applyBorder="1" applyAlignment="1">
      <alignment/>
    </xf>
    <xf numFmtId="0" fontId="1" fillId="24" borderId="100" xfId="0" applyFont="1" applyFill="1" applyBorder="1" applyAlignment="1">
      <alignment/>
    </xf>
    <xf numFmtId="4" fontId="1" fillId="24" borderId="81" xfId="0" applyNumberFormat="1" applyFont="1" applyFill="1" applyBorder="1" applyAlignment="1">
      <alignment/>
    </xf>
    <xf numFmtId="3" fontId="0" fillId="24" borderId="96" xfId="0" applyNumberFormat="1" applyFill="1" applyBorder="1" applyAlignment="1">
      <alignment/>
    </xf>
    <xf numFmtId="0" fontId="0" fillId="24" borderId="101" xfId="0" applyFill="1" applyBorder="1" applyAlignment="1">
      <alignment/>
    </xf>
    <xf numFmtId="3" fontId="0" fillId="24" borderId="97" xfId="0" applyNumberFormat="1" applyFill="1" applyBorder="1" applyAlignment="1">
      <alignment/>
    </xf>
    <xf numFmtId="0" fontId="0" fillId="24" borderId="73" xfId="0" applyFill="1" applyBorder="1" applyAlignment="1">
      <alignment/>
    </xf>
    <xf numFmtId="0" fontId="0" fillId="24" borderId="73" xfId="0" applyFill="1" applyBorder="1" applyAlignment="1">
      <alignment horizontal="center"/>
    </xf>
    <xf numFmtId="0" fontId="0" fillId="24" borderId="73" xfId="0" applyFill="1" applyBorder="1" applyAlignment="1">
      <alignment horizontal="left"/>
    </xf>
    <xf numFmtId="0" fontId="0" fillId="24" borderId="69" xfId="0" applyFill="1" applyBorder="1" applyAlignment="1">
      <alignment horizontal="left"/>
    </xf>
    <xf numFmtId="3" fontId="5" fillId="24" borderId="19" xfId="0" applyNumberFormat="1" applyFont="1" applyFill="1" applyBorder="1" applyAlignment="1">
      <alignment/>
    </xf>
    <xf numFmtId="3" fontId="5" fillId="24" borderId="61" xfId="0" applyNumberFormat="1" applyFont="1" applyFill="1" applyBorder="1" applyAlignment="1">
      <alignment/>
    </xf>
    <xf numFmtId="4" fontId="0" fillId="24" borderId="61" xfId="0" applyNumberFormat="1" applyFill="1" applyBorder="1" applyAlignment="1">
      <alignment/>
    </xf>
    <xf numFmtId="9" fontId="0" fillId="24" borderId="102" xfId="0" applyNumberFormat="1" applyFill="1" applyBorder="1" applyAlignment="1">
      <alignment horizontal="left"/>
    </xf>
    <xf numFmtId="4" fontId="0" fillId="24" borderId="20" xfId="0" applyNumberFormat="1" applyFill="1" applyBorder="1" applyAlignment="1">
      <alignment/>
    </xf>
    <xf numFmtId="4" fontId="1" fillId="8" borderId="103" xfId="0" applyNumberFormat="1" applyFont="1" applyFill="1" applyBorder="1" applyAlignment="1">
      <alignment/>
    </xf>
    <xf numFmtId="0" fontId="3" fillId="25" borderId="18" xfId="0" applyFont="1" applyFill="1" applyBorder="1" applyAlignment="1">
      <alignment horizontal="center"/>
    </xf>
    <xf numFmtId="4" fontId="1" fillId="25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104" xfId="0" applyFont="1" applyFill="1" applyBorder="1" applyAlignment="1">
      <alignment/>
    </xf>
    <xf numFmtId="2" fontId="0" fillId="0" borderId="65" xfId="0" applyNumberFormat="1" applyFont="1" applyBorder="1" applyAlignment="1">
      <alignment/>
    </xf>
    <xf numFmtId="2" fontId="0" fillId="0" borderId="61" xfId="0" applyNumberFormat="1" applyFont="1" applyBorder="1" applyAlignment="1">
      <alignment/>
    </xf>
    <xf numFmtId="4" fontId="0" fillId="0" borderId="66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75" xfId="0" applyNumberFormat="1" applyFont="1" applyBorder="1" applyAlignment="1">
      <alignment horizontal="center"/>
    </xf>
    <xf numFmtId="4" fontId="1" fillId="0" borderId="105" xfId="0" applyNumberFormat="1" applyFont="1" applyBorder="1" applyAlignment="1">
      <alignment horizontal="center"/>
    </xf>
    <xf numFmtId="4" fontId="1" fillId="0" borderId="106" xfId="0" applyNumberFormat="1" applyFont="1" applyBorder="1" applyAlignment="1">
      <alignment horizontal="center"/>
    </xf>
    <xf numFmtId="4" fontId="0" fillId="8" borderId="107" xfId="0" applyNumberFormat="1" applyFont="1" applyFill="1" applyBorder="1" applyAlignment="1">
      <alignment horizontal="right"/>
    </xf>
    <xf numFmtId="4" fontId="0" fillId="8" borderId="68" xfId="0" applyNumberFormat="1" applyFont="1" applyFill="1" applyBorder="1" applyAlignment="1">
      <alignment horizontal="righ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zoomScalePageLayoutView="0" workbookViewId="0" topLeftCell="A52">
      <selection activeCell="C80" sqref="C80"/>
    </sheetView>
  </sheetViews>
  <sheetFormatPr defaultColWidth="9.140625" defaultRowHeight="12.75"/>
  <cols>
    <col min="1" max="1" width="55.7109375" style="27" customWidth="1"/>
    <col min="2" max="2" width="20.7109375" style="27" customWidth="1"/>
    <col min="3" max="3" width="18.140625" style="27" customWidth="1"/>
    <col min="4" max="4" width="16.57421875" style="27" customWidth="1"/>
    <col min="5" max="5" width="16.28125" style="123" customWidth="1"/>
    <col min="6" max="6" width="10.140625" style="27" customWidth="1"/>
    <col min="7" max="7" width="34.00390625" style="27" customWidth="1"/>
    <col min="8" max="8" width="13.57421875" style="27" customWidth="1"/>
    <col min="9" max="9" width="14.00390625" style="119" customWidth="1"/>
    <col min="10" max="16384" width="9.140625" style="27" customWidth="1"/>
  </cols>
  <sheetData>
    <row r="1" spans="1:8" ht="15.75" thickTop="1">
      <c r="A1" s="174" t="s">
        <v>68</v>
      </c>
      <c r="B1" s="175" t="s">
        <v>200</v>
      </c>
      <c r="C1" s="176">
        <v>124095496</v>
      </c>
      <c r="D1" s="175" t="s">
        <v>215</v>
      </c>
      <c r="E1" s="177">
        <v>3107</v>
      </c>
      <c r="G1" s="263" t="s">
        <v>115</v>
      </c>
      <c r="H1" s="2" t="str">
        <f>A2</f>
        <v>Empresa : Mrt net Consulting</v>
      </c>
    </row>
    <row r="2" spans="1:8" ht="15.75" thickBot="1">
      <c r="A2" s="174" t="s">
        <v>238</v>
      </c>
      <c r="B2" s="178" t="s">
        <v>202</v>
      </c>
      <c r="C2" s="179">
        <v>209852860</v>
      </c>
      <c r="D2" s="178" t="s">
        <v>216</v>
      </c>
      <c r="E2" s="179">
        <v>506724638</v>
      </c>
      <c r="G2" s="264"/>
      <c r="H2" s="2"/>
    </row>
    <row r="3" spans="1:8" ht="18.75" thickTop="1">
      <c r="A3" s="174"/>
      <c r="B3" s="181"/>
      <c r="C3" s="174" t="s">
        <v>168</v>
      </c>
      <c r="D3" s="182">
        <v>40086</v>
      </c>
      <c r="E3" s="180" t="s">
        <v>218</v>
      </c>
      <c r="G3" s="265" t="s">
        <v>116</v>
      </c>
      <c r="H3" s="161">
        <f>D3</f>
        <v>40086</v>
      </c>
    </row>
    <row r="4" spans="1:7" ht="18.75" thickBot="1">
      <c r="A4" s="174" t="s">
        <v>0</v>
      </c>
      <c r="B4" s="174" t="s">
        <v>69</v>
      </c>
      <c r="C4" s="174" t="s">
        <v>1</v>
      </c>
      <c r="D4" s="183" t="s">
        <v>70</v>
      </c>
      <c r="E4" s="180" t="s">
        <v>211</v>
      </c>
      <c r="G4" s="122"/>
    </row>
    <row r="5" spans="1:8" ht="14.25" thickBot="1" thickTop="1">
      <c r="A5" s="274" t="s">
        <v>2</v>
      </c>
      <c r="B5" s="275"/>
      <c r="C5" s="275"/>
      <c r="D5" s="276">
        <f>E6-D16+D38</f>
        <v>-143225.48</v>
      </c>
      <c r="E5" s="318" t="s">
        <v>233</v>
      </c>
      <c r="G5" s="4"/>
      <c r="H5" s="4"/>
    </row>
    <row r="6" spans="1:8" ht="14.25" thickBot="1" thickTop="1">
      <c r="A6" s="28" t="s">
        <v>3</v>
      </c>
      <c r="B6" s="29" t="s">
        <v>4</v>
      </c>
      <c r="C6" s="29"/>
      <c r="D6" s="30"/>
      <c r="E6" s="318">
        <v>-140527.54</v>
      </c>
      <c r="G6" s="54" t="s">
        <v>124</v>
      </c>
      <c r="H6" s="56">
        <f>C68</f>
        <v>0</v>
      </c>
    </row>
    <row r="7" spans="1:8" ht="13.5" thickBot="1">
      <c r="A7" s="31" t="s">
        <v>5</v>
      </c>
      <c r="B7" s="32" t="s">
        <v>6</v>
      </c>
      <c r="C7" s="32"/>
      <c r="D7" s="33"/>
      <c r="G7" s="55" t="s">
        <v>121</v>
      </c>
      <c r="H7" s="57">
        <f>B82</f>
        <v>0</v>
      </c>
    </row>
    <row r="8" spans="1:9" ht="17.25" customHeight="1" thickBot="1">
      <c r="A8" s="271" t="s">
        <v>7</v>
      </c>
      <c r="B8" s="272"/>
      <c r="C8" s="272"/>
      <c r="D8" s="273">
        <f>+D5+D6-D7</f>
        <v>-143225.48</v>
      </c>
      <c r="E8" s="317"/>
      <c r="G8" s="55" t="s">
        <v>122</v>
      </c>
      <c r="H8" s="57">
        <f>B83</f>
        <v>2697.943</v>
      </c>
      <c r="I8" s="163"/>
    </row>
    <row r="9" spans="1:9" ht="13.5" thickBot="1">
      <c r="A9" s="34" t="s">
        <v>83</v>
      </c>
      <c r="B9" s="35" t="s">
        <v>8</v>
      </c>
      <c r="C9" s="35" t="s">
        <v>9</v>
      </c>
      <c r="D9" s="36"/>
      <c r="E9" s="317"/>
      <c r="G9" s="58" t="s">
        <v>123</v>
      </c>
      <c r="H9" s="59">
        <f>SUM(H6:H8)</f>
        <v>2697.943</v>
      </c>
      <c r="I9" s="188" t="s">
        <v>125</v>
      </c>
    </row>
    <row r="10" spans="1:9" ht="13.5" thickTop="1">
      <c r="A10" s="28" t="s">
        <v>10</v>
      </c>
      <c r="B10" s="29" t="s">
        <v>11</v>
      </c>
      <c r="C10" s="29" t="s">
        <v>9</v>
      </c>
      <c r="D10" s="30"/>
      <c r="E10" s="186"/>
      <c r="F10" s="118"/>
      <c r="G10" s="48"/>
      <c r="H10" s="252">
        <v>2697.94</v>
      </c>
      <c r="I10" s="181" t="s">
        <v>126</v>
      </c>
    </row>
    <row r="11" spans="1:9" ht="12.75">
      <c r="A11" s="31" t="s">
        <v>12</v>
      </c>
      <c r="B11" s="32" t="s">
        <v>13</v>
      </c>
      <c r="C11" s="32" t="s">
        <v>80</v>
      </c>
      <c r="D11" s="33"/>
      <c r="E11" s="186"/>
      <c r="F11" s="118"/>
      <c r="I11" s="163"/>
    </row>
    <row r="12" spans="1:9" ht="13.5" thickBot="1">
      <c r="A12" s="34"/>
      <c r="B12" s="37"/>
      <c r="C12" s="35" t="s">
        <v>109</v>
      </c>
      <c r="D12" s="184">
        <f>+'calculos auxiliares'!D23</f>
        <v>827.4700000000003</v>
      </c>
      <c r="E12" s="187" t="s">
        <v>140</v>
      </c>
      <c r="H12" s="2">
        <v>861</v>
      </c>
      <c r="I12" s="266">
        <v>2413</v>
      </c>
    </row>
    <row r="13" spans="1:9" ht="15.75">
      <c r="A13" s="28" t="s">
        <v>93</v>
      </c>
      <c r="B13" s="29" t="s">
        <v>14</v>
      </c>
      <c r="C13" s="29"/>
      <c r="D13" s="30"/>
      <c r="E13" s="211"/>
      <c r="G13" s="111"/>
      <c r="H13" s="154"/>
      <c r="I13" s="267"/>
    </row>
    <row r="14" spans="1:9" ht="15">
      <c r="A14" s="28" t="s">
        <v>15</v>
      </c>
      <c r="B14" s="29" t="s">
        <v>16</v>
      </c>
      <c r="C14" s="29" t="s">
        <v>9</v>
      </c>
      <c r="D14" s="30"/>
      <c r="E14" s="186"/>
      <c r="G14" s="53"/>
      <c r="H14" s="155"/>
      <c r="I14" s="268"/>
    </row>
    <row r="15" spans="1:9" ht="12.75">
      <c r="A15" s="28" t="s">
        <v>17</v>
      </c>
      <c r="B15" s="29" t="s">
        <v>18</v>
      </c>
      <c r="C15" s="29" t="s">
        <v>9</v>
      </c>
      <c r="D15" s="30"/>
      <c r="E15" s="186"/>
      <c r="G15" s="40"/>
      <c r="H15" s="162">
        <f>H10</f>
        <v>2697.94</v>
      </c>
      <c r="I15" s="269">
        <f>H10</f>
        <v>2697.94</v>
      </c>
    </row>
    <row r="16" spans="1:9" ht="12.75">
      <c r="A16" s="28" t="s">
        <v>96</v>
      </c>
      <c r="B16" s="29" t="s">
        <v>19</v>
      </c>
      <c r="C16" s="29" t="s">
        <v>9</v>
      </c>
      <c r="D16" s="185">
        <f>H10</f>
        <v>2697.94</v>
      </c>
      <c r="E16" s="187" t="s">
        <v>125</v>
      </c>
      <c r="F16" s="60"/>
      <c r="G16" s="15"/>
      <c r="H16" s="156"/>
      <c r="I16" s="270"/>
    </row>
    <row r="17" spans="1:9" ht="12.75">
      <c r="A17" s="28" t="s">
        <v>20</v>
      </c>
      <c r="B17" s="29" t="s">
        <v>21</v>
      </c>
      <c r="C17" s="29" t="s">
        <v>9</v>
      </c>
      <c r="D17" s="185">
        <f>+'tributação autonoma'!C24</f>
        <v>866.9</v>
      </c>
      <c r="E17" s="186"/>
      <c r="G17" s="112"/>
      <c r="H17" s="157"/>
      <c r="I17" s="158"/>
    </row>
    <row r="18" spans="1:9" ht="12.75">
      <c r="A18" s="28" t="s">
        <v>22</v>
      </c>
      <c r="B18" s="29" t="s">
        <v>23</v>
      </c>
      <c r="C18" s="29" t="s">
        <v>9</v>
      </c>
      <c r="D18" s="126"/>
      <c r="E18" s="186"/>
      <c r="G18" s="113"/>
      <c r="H18" s="159"/>
      <c r="I18" s="160"/>
    </row>
    <row r="19" spans="1:9" ht="12.75">
      <c r="A19" s="28" t="s">
        <v>24</v>
      </c>
      <c r="B19" s="29" t="s">
        <v>25</v>
      </c>
      <c r="C19" s="29" t="s">
        <v>9</v>
      </c>
      <c r="D19" s="185">
        <f>+'tributação autonoma'!C23</f>
        <v>0</v>
      </c>
      <c r="E19" s="186"/>
      <c r="G19" s="112"/>
      <c r="H19" s="114" t="s">
        <v>217</v>
      </c>
      <c r="I19" s="138"/>
    </row>
    <row r="20" spans="1:9" ht="12.75">
      <c r="A20" s="28" t="s">
        <v>26</v>
      </c>
      <c r="B20" s="29"/>
      <c r="C20" s="29" t="s">
        <v>9</v>
      </c>
      <c r="D20" s="30"/>
      <c r="E20" s="186"/>
      <c r="G20" s="112"/>
      <c r="H20" s="114"/>
      <c r="I20" s="138"/>
    </row>
    <row r="21" spans="1:9" ht="12.75">
      <c r="A21" s="28" t="s">
        <v>214</v>
      </c>
      <c r="B21" s="29" t="s">
        <v>27</v>
      </c>
      <c r="C21" s="29" t="s">
        <v>9</v>
      </c>
      <c r="D21" s="30"/>
      <c r="E21" s="186"/>
      <c r="G21" s="112"/>
      <c r="H21" s="114"/>
      <c r="I21" s="138"/>
    </row>
    <row r="22" spans="1:9" ht="12.75">
      <c r="A22" s="28" t="s">
        <v>28</v>
      </c>
      <c r="B22" s="29" t="s">
        <v>29</v>
      </c>
      <c r="C22" s="29" t="s">
        <v>9</v>
      </c>
      <c r="D22" s="30"/>
      <c r="E22" s="186"/>
      <c r="G22" s="112"/>
      <c r="H22" s="114"/>
      <c r="I22" s="138"/>
    </row>
    <row r="23" spans="1:9" ht="12.75">
      <c r="A23" s="28" t="s">
        <v>71</v>
      </c>
      <c r="B23" s="29"/>
      <c r="C23" s="29" t="s">
        <v>79</v>
      </c>
      <c r="D23" s="185">
        <f>+'calculos auxiliares'!D78</f>
        <v>0</v>
      </c>
      <c r="E23" s="188" t="s">
        <v>159</v>
      </c>
      <c r="G23" s="112"/>
      <c r="H23" s="114"/>
      <c r="I23" s="138"/>
    </row>
    <row r="24" spans="1:9" ht="12.75">
      <c r="A24" s="28" t="s">
        <v>72</v>
      </c>
      <c r="B24" s="29" t="s">
        <v>30</v>
      </c>
      <c r="C24" s="29"/>
      <c r="D24" s="185">
        <f>+'calculos auxiliares'!D40</f>
        <v>0</v>
      </c>
      <c r="E24" s="188" t="s">
        <v>139</v>
      </c>
      <c r="G24" s="112"/>
      <c r="H24" s="114"/>
      <c r="I24" s="138"/>
    </row>
    <row r="25" spans="1:9" ht="12.75">
      <c r="A25" s="28" t="s">
        <v>82</v>
      </c>
      <c r="B25" s="29" t="s">
        <v>31</v>
      </c>
      <c r="C25" s="29" t="s">
        <v>9</v>
      </c>
      <c r="D25" s="30"/>
      <c r="E25" s="186"/>
      <c r="G25" s="112"/>
      <c r="H25" s="114"/>
      <c r="I25" s="138"/>
    </row>
    <row r="26" spans="1:9" ht="12.75">
      <c r="A26" s="28" t="s">
        <v>185</v>
      </c>
      <c r="B26" s="29" t="s">
        <v>32</v>
      </c>
      <c r="C26" s="29" t="s">
        <v>186</v>
      </c>
      <c r="D26" s="185">
        <f>+'tributação autonoma'!D18+'tributação autonoma'!D19</f>
        <v>0</v>
      </c>
      <c r="E26" s="186"/>
      <c r="G26" s="51"/>
      <c r="H26" s="114"/>
      <c r="I26" s="138"/>
    </row>
    <row r="27" spans="1:9" ht="12.75">
      <c r="A27" s="28" t="s">
        <v>33</v>
      </c>
      <c r="B27" s="29"/>
      <c r="C27" s="29" t="s">
        <v>9</v>
      </c>
      <c r="D27" s="185">
        <f>+'tributação autonoma'!C22</f>
        <v>578.88</v>
      </c>
      <c r="E27" s="186"/>
      <c r="G27" s="51"/>
      <c r="H27" s="114"/>
      <c r="I27" s="138"/>
    </row>
    <row r="28" spans="1:9" ht="12.75">
      <c r="A28" s="31" t="s">
        <v>97</v>
      </c>
      <c r="B28" s="32" t="s">
        <v>98</v>
      </c>
      <c r="C28" s="32"/>
      <c r="D28" s="33"/>
      <c r="E28" s="186"/>
      <c r="G28" s="51"/>
      <c r="H28" s="114"/>
      <c r="I28" s="138"/>
    </row>
    <row r="29" spans="1:9" ht="12.75">
      <c r="A29" s="31" t="s">
        <v>101</v>
      </c>
      <c r="B29" s="32" t="s">
        <v>99</v>
      </c>
      <c r="C29" s="32"/>
      <c r="D29" s="33"/>
      <c r="E29" s="186"/>
      <c r="G29" s="46"/>
      <c r="H29" s="40"/>
      <c r="I29" s="121"/>
    </row>
    <row r="30" spans="1:9" ht="12.75">
      <c r="A30" s="31" t="s">
        <v>100</v>
      </c>
      <c r="B30" s="32" t="s">
        <v>102</v>
      </c>
      <c r="C30" s="32"/>
      <c r="D30" s="33"/>
      <c r="E30" s="186"/>
      <c r="G30" s="46"/>
      <c r="H30" s="40"/>
      <c r="I30" s="121"/>
    </row>
    <row r="31" spans="1:9" ht="12.75">
      <c r="A31" s="31" t="s">
        <v>103</v>
      </c>
      <c r="B31" s="32" t="s">
        <v>104</v>
      </c>
      <c r="C31" s="32"/>
      <c r="D31" s="33"/>
      <c r="E31" s="186"/>
      <c r="G31" s="115"/>
      <c r="H31" s="99"/>
      <c r="I31" s="136"/>
    </row>
    <row r="32" spans="1:9" ht="12.75">
      <c r="A32" s="31" t="s">
        <v>105</v>
      </c>
      <c r="B32" s="32" t="s">
        <v>106</v>
      </c>
      <c r="C32" s="32"/>
      <c r="D32" s="33"/>
      <c r="E32" s="186"/>
      <c r="G32" s="15"/>
      <c r="H32" s="40"/>
      <c r="I32" s="121"/>
    </row>
    <row r="33" spans="1:9" ht="12.75">
      <c r="A33" s="31" t="s">
        <v>107</v>
      </c>
      <c r="B33" s="32" t="s">
        <v>108</v>
      </c>
      <c r="C33" s="32"/>
      <c r="D33" s="209">
        <f>+'calculos auxiliares'!B67</f>
        <v>0</v>
      </c>
      <c r="E33" s="188" t="s">
        <v>146</v>
      </c>
      <c r="G33" s="15"/>
      <c r="H33" s="99"/>
      <c r="I33" s="121"/>
    </row>
    <row r="34" spans="1:9" ht="12.75">
      <c r="A34" s="31" t="s">
        <v>169</v>
      </c>
      <c r="B34" s="32" t="s">
        <v>170</v>
      </c>
      <c r="C34" s="32"/>
      <c r="D34" s="33"/>
      <c r="E34" s="186"/>
      <c r="G34" s="40"/>
      <c r="H34" s="40"/>
      <c r="I34" s="121"/>
    </row>
    <row r="35" spans="1:9" ht="12.75">
      <c r="A35" s="31" t="s">
        <v>171</v>
      </c>
      <c r="B35" s="32" t="s">
        <v>172</v>
      </c>
      <c r="C35" s="32"/>
      <c r="D35" s="33"/>
      <c r="E35" s="186"/>
      <c r="G35" s="40"/>
      <c r="H35" s="40"/>
      <c r="I35" s="121"/>
    </row>
    <row r="36" spans="1:9" ht="12.75">
      <c r="A36" s="31" t="s">
        <v>173</v>
      </c>
      <c r="B36" s="32" t="s">
        <v>174</v>
      </c>
      <c r="C36" s="32"/>
      <c r="D36" s="33"/>
      <c r="E36" s="186"/>
      <c r="G36" s="40"/>
      <c r="H36" s="40"/>
      <c r="I36" s="121"/>
    </row>
    <row r="37" spans="1:9" ht="12.75">
      <c r="A37" s="31" t="s">
        <v>175</v>
      </c>
      <c r="B37" s="32" t="s">
        <v>176</v>
      </c>
      <c r="C37" s="32"/>
      <c r="D37" s="33"/>
      <c r="E37" s="186"/>
      <c r="G37" s="40"/>
      <c r="H37" s="40"/>
      <c r="I37" s="121"/>
    </row>
    <row r="38" spans="1:9" ht="12.75">
      <c r="A38" s="31" t="s">
        <v>177</v>
      </c>
      <c r="B38" s="32"/>
      <c r="C38" s="32"/>
      <c r="D38" s="33"/>
      <c r="E38" s="186"/>
      <c r="G38" s="40"/>
      <c r="H38" s="40"/>
      <c r="I38" s="121"/>
    </row>
    <row r="39" spans="1:9" ht="12.75">
      <c r="A39" s="31"/>
      <c r="B39" s="32"/>
      <c r="C39" s="32"/>
      <c r="D39" s="33"/>
      <c r="E39" s="186"/>
      <c r="G39" s="40"/>
      <c r="H39" s="40"/>
      <c r="I39" s="121"/>
    </row>
    <row r="40" spans="1:9" ht="12.75">
      <c r="A40" s="31"/>
      <c r="B40" s="32"/>
      <c r="C40" s="32"/>
      <c r="D40" s="33"/>
      <c r="E40" s="186"/>
      <c r="G40" s="40"/>
      <c r="H40" s="40"/>
      <c r="I40" s="121"/>
    </row>
    <row r="41" spans="1:9" ht="13.5" thickBot="1">
      <c r="A41" s="31" t="s">
        <v>167</v>
      </c>
      <c r="B41" s="32"/>
      <c r="C41" s="32"/>
      <c r="D41" s="33"/>
      <c r="E41" s="186"/>
      <c r="G41" s="116"/>
      <c r="H41" s="40"/>
      <c r="I41" s="137"/>
    </row>
    <row r="42" spans="1:9" ht="13.5" thickBot="1">
      <c r="A42" s="205" t="s">
        <v>7</v>
      </c>
      <c r="B42" s="207"/>
      <c r="C42" s="207"/>
      <c r="D42" s="203">
        <f>SUM(D9:D41)+D8</f>
        <v>-138254.29</v>
      </c>
      <c r="E42" s="186"/>
      <c r="G42" s="40"/>
      <c r="H42" s="40"/>
      <c r="I42" s="138"/>
    </row>
    <row r="43" spans="1:9" s="40" customFormat="1" ht="12.75">
      <c r="A43" s="208" t="s">
        <v>73</v>
      </c>
      <c r="B43" s="38"/>
      <c r="C43" s="38"/>
      <c r="D43" s="39"/>
      <c r="E43" s="189"/>
      <c r="I43" s="121"/>
    </row>
    <row r="44" spans="1:9" ht="12.75">
      <c r="A44" s="28"/>
      <c r="B44" s="29"/>
      <c r="C44" s="29"/>
      <c r="D44" s="30"/>
      <c r="E44" s="186"/>
      <c r="G44" s="40"/>
      <c r="H44" s="40"/>
      <c r="I44" s="121"/>
    </row>
    <row r="45" spans="1:9" ht="12.75">
      <c r="A45" s="28" t="s">
        <v>34</v>
      </c>
      <c r="B45" s="29" t="s">
        <v>35</v>
      </c>
      <c r="C45" s="29"/>
      <c r="D45" s="30"/>
      <c r="E45" s="186"/>
      <c r="G45" s="40"/>
      <c r="H45" s="40"/>
      <c r="I45" s="121"/>
    </row>
    <row r="46" spans="1:9" ht="12.75">
      <c r="A46" s="28" t="s">
        <v>36</v>
      </c>
      <c r="B46" s="29"/>
      <c r="C46" s="29"/>
      <c r="D46" s="30"/>
      <c r="E46" s="186"/>
      <c r="G46" s="40"/>
      <c r="H46" s="40"/>
      <c r="I46" s="121"/>
    </row>
    <row r="47" spans="1:9" ht="12.75">
      <c r="A47" s="28" t="s">
        <v>37</v>
      </c>
      <c r="B47" s="29"/>
      <c r="C47" s="29"/>
      <c r="D47" s="30"/>
      <c r="E47" s="186"/>
      <c r="G47" s="40"/>
      <c r="H47" s="40"/>
      <c r="I47" s="121"/>
    </row>
    <row r="48" spans="1:9" ht="12.75">
      <c r="A48" s="28" t="s">
        <v>38</v>
      </c>
      <c r="B48" s="29" t="s">
        <v>39</v>
      </c>
      <c r="C48" s="29"/>
      <c r="D48" s="30"/>
      <c r="E48" s="186"/>
      <c r="G48" s="15"/>
      <c r="H48" s="112"/>
      <c r="I48" s="139"/>
    </row>
    <row r="49" spans="1:9" ht="12.75">
      <c r="A49" s="28" t="s">
        <v>84</v>
      </c>
      <c r="B49" s="29"/>
      <c r="C49" s="29"/>
      <c r="D49" s="30"/>
      <c r="E49" s="186"/>
      <c r="G49" s="15"/>
      <c r="H49" s="112"/>
      <c r="I49" s="139"/>
    </row>
    <row r="50" spans="1:9" ht="12.75">
      <c r="A50" s="28" t="s">
        <v>178</v>
      </c>
      <c r="B50" s="29"/>
      <c r="C50" s="29"/>
      <c r="D50" s="30"/>
      <c r="E50" s="186"/>
      <c r="G50" s="15"/>
      <c r="H50" s="112"/>
      <c r="I50" s="139"/>
    </row>
    <row r="51" spans="1:9" ht="12.75">
      <c r="A51" s="28" t="s">
        <v>95</v>
      </c>
      <c r="B51" s="29" t="s">
        <v>40</v>
      </c>
      <c r="C51" s="29"/>
      <c r="D51" s="30"/>
      <c r="E51" s="186"/>
      <c r="G51" s="40"/>
      <c r="H51" s="40"/>
      <c r="I51" s="121"/>
    </row>
    <row r="52" spans="1:9" ht="12.75">
      <c r="A52" s="28" t="s">
        <v>41</v>
      </c>
      <c r="B52" s="29"/>
      <c r="C52" s="29"/>
      <c r="D52" s="30"/>
      <c r="E52" s="186"/>
      <c r="G52" s="40"/>
      <c r="H52" s="40"/>
      <c r="I52" s="121"/>
    </row>
    <row r="53" spans="1:9" ht="15">
      <c r="A53" s="28" t="s">
        <v>81</v>
      </c>
      <c r="B53" s="29" t="s">
        <v>31</v>
      </c>
      <c r="C53" s="29"/>
      <c r="D53" s="30"/>
      <c r="E53" s="186"/>
      <c r="G53" s="108"/>
      <c r="H53" s="40"/>
      <c r="I53" s="121"/>
    </row>
    <row r="54" spans="1:9" ht="12.75">
      <c r="A54" s="31" t="s">
        <v>90</v>
      </c>
      <c r="B54" s="32" t="s">
        <v>42</v>
      </c>
      <c r="C54" s="32" t="s">
        <v>43</v>
      </c>
      <c r="D54" s="33"/>
      <c r="E54" s="186"/>
      <c r="G54" s="40"/>
      <c r="H54" s="40"/>
      <c r="I54" s="121"/>
    </row>
    <row r="55" spans="1:9" ht="12.75">
      <c r="A55" s="106" t="s">
        <v>179</v>
      </c>
      <c r="B55" s="107"/>
      <c r="C55" s="107"/>
      <c r="D55" s="30"/>
      <c r="E55" s="186"/>
      <c r="G55" s="40"/>
      <c r="H55" s="40"/>
      <c r="I55" s="121"/>
    </row>
    <row r="56" spans="1:9" ht="12.75">
      <c r="A56" s="106" t="s">
        <v>177</v>
      </c>
      <c r="B56" s="107"/>
      <c r="C56" s="107"/>
      <c r="D56" s="30"/>
      <c r="E56" s="186"/>
      <c r="G56" s="40"/>
      <c r="H56" s="40"/>
      <c r="I56" s="121"/>
    </row>
    <row r="57" spans="1:9" ht="12.75">
      <c r="A57" s="319"/>
      <c r="B57" s="320"/>
      <c r="C57" s="320"/>
      <c r="D57" s="105">
        <v>5300</v>
      </c>
      <c r="E57" s="186"/>
      <c r="G57" s="40"/>
      <c r="H57" s="40"/>
      <c r="I57" s="121"/>
    </row>
    <row r="58" spans="1:9" ht="15.75" thickBot="1">
      <c r="A58" s="104"/>
      <c r="B58" s="102"/>
      <c r="C58" s="102"/>
      <c r="D58" s="321"/>
      <c r="E58" s="186"/>
      <c r="G58" s="108"/>
      <c r="H58" s="40"/>
      <c r="I58" s="121"/>
    </row>
    <row r="59" spans="1:9" s="40" customFormat="1" ht="13.5" thickBot="1">
      <c r="A59" s="205" t="s">
        <v>7</v>
      </c>
      <c r="B59" s="206"/>
      <c r="C59" s="206"/>
      <c r="D59" s="203">
        <f>SUM(D44:D54)</f>
        <v>0</v>
      </c>
      <c r="E59" s="189"/>
      <c r="F59" s="27"/>
      <c r="G59" s="113"/>
      <c r="H59" s="113"/>
      <c r="I59" s="139"/>
    </row>
    <row r="60" spans="1:9" ht="12.75">
      <c r="A60" s="34" t="s">
        <v>89</v>
      </c>
      <c r="B60" s="35"/>
      <c r="C60" s="35"/>
      <c r="D60" s="204">
        <f>IF((D42-D59)&lt;0,D42-D59,0)</f>
        <v>-138254.29</v>
      </c>
      <c r="E60" s="186"/>
      <c r="G60" s="112"/>
      <c r="H60" s="100"/>
      <c r="I60" s="121"/>
    </row>
    <row r="61" spans="1:9" ht="13.5" thickBot="1">
      <c r="A61" s="41" t="s">
        <v>88</v>
      </c>
      <c r="B61" s="42"/>
      <c r="C61" s="42"/>
      <c r="D61" s="204">
        <f>IF((D42-D59)&gt;0,D42-D59,0)</f>
        <v>0</v>
      </c>
      <c r="E61" s="190"/>
      <c r="G61" s="112"/>
      <c r="H61" s="100"/>
      <c r="I61" s="132"/>
    </row>
    <row r="62" spans="1:9" ht="14.25" thickBot="1" thickTop="1">
      <c r="A62" s="41" t="s">
        <v>181</v>
      </c>
      <c r="B62" s="110"/>
      <c r="C62" s="110"/>
      <c r="D62" s="314">
        <f>IF(D61&gt;0,D61-'calculos auxiliares'!B66,0)</f>
        <v>0</v>
      </c>
      <c r="E62" s="315">
        <f>IF(D62&gt;=12500,12500*0.125,0)+IF(D62&lt;12500,D62*0.125,0)</f>
        <v>0</v>
      </c>
      <c r="F62" s="173"/>
      <c r="G62" s="112"/>
      <c r="H62" s="100"/>
      <c r="I62" s="132"/>
    </row>
    <row r="63" spans="1:9" ht="14.25" thickBot="1" thickTop="1">
      <c r="A63" s="40"/>
      <c r="B63" s="40"/>
      <c r="C63" s="40"/>
      <c r="D63" s="43"/>
      <c r="G63" s="51"/>
      <c r="H63" s="100"/>
      <c r="I63" s="132"/>
    </row>
    <row r="64" spans="1:9" ht="18.75" thickTop="1">
      <c r="A64" s="47" t="s">
        <v>74</v>
      </c>
      <c r="B64" s="44"/>
      <c r="C64" s="277"/>
      <c r="D64" s="202" t="s">
        <v>212</v>
      </c>
      <c r="E64" s="124"/>
      <c r="F64" s="40"/>
      <c r="G64" s="51"/>
      <c r="H64" s="100"/>
      <c r="I64" s="132"/>
    </row>
    <row r="65" spans="1:9" ht="18.75" thickBot="1">
      <c r="A65" s="28" t="s">
        <v>231</v>
      </c>
      <c r="B65" s="192">
        <f>IF((D62-12500)&gt;0,(D62-12500)*0.25,0)</f>
        <v>0</v>
      </c>
      <c r="C65" s="278"/>
      <c r="D65" s="202" t="s">
        <v>211</v>
      </c>
      <c r="E65" s="120"/>
      <c r="F65" s="146" t="s">
        <v>203</v>
      </c>
      <c r="G65" s="51"/>
      <c r="H65" s="100"/>
      <c r="I65" s="132"/>
    </row>
    <row r="66" spans="1:9" ht="15" customHeight="1" thickBot="1">
      <c r="A66" s="28" t="s">
        <v>232</v>
      </c>
      <c r="B66" s="316">
        <f>IF(E62&lt;0,0,E62)</f>
        <v>0</v>
      </c>
      <c r="C66" s="33"/>
      <c r="D66" s="118"/>
      <c r="E66" s="326"/>
      <c r="F66" s="327"/>
      <c r="G66" s="51"/>
      <c r="H66" s="100"/>
      <c r="I66" s="121"/>
    </row>
    <row r="67" spans="1:9" ht="18" customHeight="1" thickBot="1">
      <c r="A67" s="28" t="s">
        <v>44</v>
      </c>
      <c r="B67" s="193"/>
      <c r="C67" s="278"/>
      <c r="D67" s="99"/>
      <c r="E67" s="120"/>
      <c r="F67" s="146" t="s">
        <v>204</v>
      </c>
      <c r="G67" s="51"/>
      <c r="H67" s="100"/>
      <c r="I67" s="121"/>
    </row>
    <row r="68" spans="1:9" ht="17.25" customHeight="1" thickBot="1">
      <c r="A68" s="18" t="s">
        <v>45</v>
      </c>
      <c r="B68" s="279"/>
      <c r="C68" s="210">
        <f>+B65+B66+B67</f>
        <v>0</v>
      </c>
      <c r="D68" s="99"/>
      <c r="E68" s="326"/>
      <c r="F68" s="327"/>
      <c r="G68" s="51"/>
      <c r="H68" s="100"/>
      <c r="I68" s="121"/>
    </row>
    <row r="69" spans="1:9" ht="12.75">
      <c r="A69" s="18" t="s">
        <v>46</v>
      </c>
      <c r="B69" s="280"/>
      <c r="C69" s="281"/>
      <c r="D69" s="99"/>
      <c r="E69" s="120"/>
      <c r="F69" s="153"/>
      <c r="G69" s="51"/>
      <c r="H69" s="49"/>
      <c r="I69" s="121"/>
    </row>
    <row r="70" spans="1:9" ht="15">
      <c r="A70" s="28" t="s">
        <v>110</v>
      </c>
      <c r="B70" s="45"/>
      <c r="C70" s="281"/>
      <c r="D70" s="43"/>
      <c r="E70" s="322"/>
      <c r="F70" s="322"/>
      <c r="G70" s="108"/>
      <c r="H70" s="89"/>
      <c r="I70" s="121"/>
    </row>
    <row r="71" spans="1:9" ht="13.5" thickBot="1">
      <c r="A71" s="28" t="s">
        <v>111</v>
      </c>
      <c r="B71" s="45"/>
      <c r="C71" s="281"/>
      <c r="D71" s="43"/>
      <c r="G71" s="113"/>
      <c r="H71" s="40"/>
      <c r="I71" s="134"/>
    </row>
    <row r="72" spans="1:9" ht="12.75">
      <c r="A72" s="28" t="s">
        <v>112</v>
      </c>
      <c r="B72" s="45"/>
      <c r="C72" s="281"/>
      <c r="D72" s="323" t="s">
        <v>189</v>
      </c>
      <c r="E72" s="324"/>
      <c r="F72" s="325"/>
      <c r="G72" s="113"/>
      <c r="H72" s="40"/>
      <c r="I72" s="121"/>
    </row>
    <row r="73" spans="1:9" ht="12.75">
      <c r="A73" s="28" t="s">
        <v>47</v>
      </c>
      <c r="B73" s="45"/>
      <c r="C73" s="282"/>
      <c r="D73" s="145">
        <v>500852367</v>
      </c>
      <c r="E73" s="164" t="s">
        <v>190</v>
      </c>
      <c r="F73" s="199"/>
      <c r="G73" s="113"/>
      <c r="H73" s="40"/>
      <c r="I73" s="121"/>
    </row>
    <row r="74" spans="1:9" ht="13.5" thickBot="1">
      <c r="A74" s="28" t="s">
        <v>113</v>
      </c>
      <c r="B74" s="192">
        <f>+'calculos auxiliares'!B56</f>
        <v>0</v>
      </c>
      <c r="C74" s="282"/>
      <c r="D74" s="145">
        <v>500960046</v>
      </c>
      <c r="E74" s="144" t="s">
        <v>191</v>
      </c>
      <c r="F74" s="199"/>
      <c r="G74" s="113"/>
      <c r="H74" s="40"/>
      <c r="I74" s="121"/>
    </row>
    <row r="75" spans="1:9" ht="12.75">
      <c r="A75" s="18" t="s">
        <v>48</v>
      </c>
      <c r="B75" s="283"/>
      <c r="C75" s="194">
        <f>SUM(B70:B74)</f>
        <v>0</v>
      </c>
      <c r="D75" s="145">
        <v>501525882</v>
      </c>
      <c r="E75" s="144" t="s">
        <v>192</v>
      </c>
      <c r="F75" s="199"/>
      <c r="G75" s="113"/>
      <c r="H75" s="40"/>
      <c r="I75" s="121"/>
    </row>
    <row r="76" spans="1:9" ht="12.75">
      <c r="A76" s="28" t="s">
        <v>91</v>
      </c>
      <c r="B76" s="284"/>
      <c r="C76" s="195">
        <f>IF((C68-C75)&gt;0,C68-C75,0)</f>
        <v>0</v>
      </c>
      <c r="D76" s="145">
        <v>501592245</v>
      </c>
      <c r="E76" s="144" t="s">
        <v>193</v>
      </c>
      <c r="F76" s="199"/>
      <c r="G76" s="113"/>
      <c r="H76" s="112"/>
      <c r="I76" s="125"/>
    </row>
    <row r="77" spans="1:9" ht="12.75">
      <c r="A77" s="28" t="s">
        <v>49</v>
      </c>
      <c r="B77" s="193">
        <f>+F85</f>
        <v>0</v>
      </c>
      <c r="C77" s="285"/>
      <c r="D77" s="145">
        <v>501214534</v>
      </c>
      <c r="E77" s="144" t="s">
        <v>195</v>
      </c>
      <c r="F77" s="199"/>
      <c r="G77" s="113"/>
      <c r="H77" s="117"/>
      <c r="I77" s="139"/>
    </row>
    <row r="78" spans="1:9" ht="12.75">
      <c r="A78" s="28" t="s">
        <v>114</v>
      </c>
      <c r="B78" s="193">
        <f>'calculos auxiliares'!F56</f>
        <v>5134.04</v>
      </c>
      <c r="C78" s="286"/>
      <c r="D78" s="145">
        <v>502607084</v>
      </c>
      <c r="E78" s="144" t="s">
        <v>205</v>
      </c>
      <c r="F78" s="199"/>
      <c r="G78" s="112"/>
      <c r="H78" s="121"/>
      <c r="I78" s="27"/>
    </row>
    <row r="79" spans="1:9" ht="13.5" customHeight="1">
      <c r="A79" s="28" t="s">
        <v>50</v>
      </c>
      <c r="B79" s="287"/>
      <c r="C79" s="196">
        <f>IF((C76-(B77+B78))&gt;0,C76-(B77+B78),0)</f>
        <v>0</v>
      </c>
      <c r="D79" s="145">
        <v>501057331</v>
      </c>
      <c r="E79" s="144" t="s">
        <v>199</v>
      </c>
      <c r="F79" s="199"/>
      <c r="G79" s="108"/>
      <c r="H79" s="121"/>
      <c r="I79" s="27"/>
    </row>
    <row r="80" spans="1:9" ht="15">
      <c r="A80" s="28" t="s">
        <v>51</v>
      </c>
      <c r="B80" s="284"/>
      <c r="C80" s="196">
        <f>IF((C76-(B77+B78))&lt;0,B77+B78-C76,0)</f>
        <v>5134.04</v>
      </c>
      <c r="D80" s="145">
        <v>500792615</v>
      </c>
      <c r="E80" s="144" t="s">
        <v>194</v>
      </c>
      <c r="F80" s="199"/>
      <c r="G80" s="108"/>
      <c r="H80" s="121"/>
      <c r="I80" s="27"/>
    </row>
    <row r="81" spans="1:9" ht="12.75">
      <c r="A81" s="28" t="s">
        <v>52</v>
      </c>
      <c r="B81" s="77"/>
      <c r="C81" s="279"/>
      <c r="D81" s="145">
        <v>500844321</v>
      </c>
      <c r="E81" s="164" t="s">
        <v>197</v>
      </c>
      <c r="F81" s="199"/>
      <c r="G81" s="113"/>
      <c r="H81" s="40"/>
      <c r="I81" s="121"/>
    </row>
    <row r="82" spans="1:9" ht="12.75">
      <c r="A82" s="28" t="s">
        <v>219</v>
      </c>
      <c r="B82" s="192">
        <f>D61*0.015</f>
        <v>0</v>
      </c>
      <c r="C82" s="282"/>
      <c r="D82" s="147">
        <v>502593687</v>
      </c>
      <c r="E82" s="148" t="s">
        <v>198</v>
      </c>
      <c r="F82" s="200"/>
      <c r="G82" s="40"/>
      <c r="H82" s="40"/>
      <c r="I82" s="121"/>
    </row>
    <row r="83" spans="1:9" ht="12.75">
      <c r="A83" s="28" t="s">
        <v>87</v>
      </c>
      <c r="B83" s="192">
        <f>+'tributação autonoma'!D25</f>
        <v>2697.943</v>
      </c>
      <c r="C83" s="288"/>
      <c r="D83" s="150">
        <v>980000874</v>
      </c>
      <c r="E83" s="144" t="s">
        <v>201</v>
      </c>
      <c r="F83" s="199"/>
      <c r="G83" s="40"/>
      <c r="H83" s="40"/>
      <c r="I83" s="121"/>
    </row>
    <row r="84" spans="1:9" ht="13.5" thickBot="1">
      <c r="A84" s="28" t="s">
        <v>53</v>
      </c>
      <c r="B84" s="109"/>
      <c r="C84" s="281"/>
      <c r="D84" s="149">
        <v>503159093</v>
      </c>
      <c r="E84" s="151" t="s">
        <v>196</v>
      </c>
      <c r="F84" s="201"/>
      <c r="G84" s="40"/>
      <c r="H84" s="40"/>
      <c r="I84" s="121"/>
    </row>
    <row r="85" spans="1:9" ht="15" customHeight="1" thickBot="1">
      <c r="A85" s="28" t="s">
        <v>54</v>
      </c>
      <c r="B85" s="45"/>
      <c r="C85" s="281"/>
      <c r="D85" s="43"/>
      <c r="F85" s="290">
        <f>SUM(F73:F84)</f>
        <v>0</v>
      </c>
      <c r="G85" s="40"/>
      <c r="H85" s="40"/>
      <c r="I85" s="121"/>
    </row>
    <row r="86" spans="1:9" ht="16.5" customHeight="1">
      <c r="A86" s="18" t="s">
        <v>55</v>
      </c>
      <c r="B86" s="279"/>
      <c r="C86" s="197">
        <f>IF(C79&gt;0,C79+SUM(B82:B86),0+IF(C80-SUM(B82:B86)&lt;0,SUM(B82:B86)-C80,0))</f>
        <v>0</v>
      </c>
      <c r="D86" s="43"/>
      <c r="G86" s="40"/>
      <c r="H86" s="40"/>
      <c r="I86" s="121"/>
    </row>
    <row r="87" spans="1:9" ht="16.5" customHeight="1" thickBot="1">
      <c r="A87" s="19" t="s">
        <v>56</v>
      </c>
      <c r="B87" s="289"/>
      <c r="C87" s="198">
        <f>IF(C80-SUM(B82:B86)&gt;0,C80-SUM(B82:B86),0)</f>
        <v>2436.0969999999998</v>
      </c>
      <c r="E87" s="165"/>
      <c r="G87" s="15"/>
      <c r="H87" s="40"/>
      <c r="I87" s="121"/>
    </row>
    <row r="88" spans="1:9" ht="13.5" thickTop="1">
      <c r="A88" s="27" t="s">
        <v>92</v>
      </c>
      <c r="G88" s="40"/>
      <c r="H88" s="40"/>
      <c r="I88" s="121"/>
    </row>
    <row r="89" spans="1:9" ht="12.75">
      <c r="A89" s="191" t="s">
        <v>86</v>
      </c>
      <c r="G89" s="40"/>
      <c r="H89" s="40"/>
      <c r="I89" s="121"/>
    </row>
    <row r="90" spans="1:9" ht="12.75">
      <c r="A90" s="17"/>
      <c r="C90" s="46"/>
      <c r="G90" s="40"/>
      <c r="H90" s="40"/>
      <c r="I90" s="121"/>
    </row>
    <row r="91" spans="1:9" ht="12.75">
      <c r="A91" s="46"/>
      <c r="B91" s="46"/>
      <c r="C91" s="46"/>
      <c r="G91" s="40"/>
      <c r="H91" s="40"/>
      <c r="I91" s="121"/>
    </row>
    <row r="92" spans="1:9" ht="12.75">
      <c r="A92" s="46"/>
      <c r="B92" s="46"/>
      <c r="C92" s="46"/>
      <c r="G92" s="40"/>
      <c r="H92" s="40"/>
      <c r="I92" s="121"/>
    </row>
    <row r="93" spans="1:9" ht="12.75">
      <c r="A93" s="46"/>
      <c r="B93" s="46"/>
      <c r="C93" s="46"/>
      <c r="G93" s="40"/>
      <c r="H93" s="40"/>
      <c r="I93" s="121"/>
    </row>
    <row r="94" spans="1:9" ht="12.75">
      <c r="A94" s="46"/>
      <c r="B94" s="46"/>
      <c r="C94" s="46"/>
      <c r="G94" s="40"/>
      <c r="H94" s="40"/>
      <c r="I94" s="121"/>
    </row>
    <row r="95" spans="1:9" ht="12.75">
      <c r="A95" s="46"/>
      <c r="B95" s="46"/>
      <c r="C95" s="46"/>
      <c r="G95" s="40"/>
      <c r="H95" s="40"/>
      <c r="I95" s="121"/>
    </row>
    <row r="96" spans="1:9" ht="12.75">
      <c r="A96" s="46"/>
      <c r="B96" s="46"/>
      <c r="C96" s="46"/>
      <c r="G96" s="40"/>
      <c r="H96" s="40"/>
      <c r="I96" s="121"/>
    </row>
    <row r="97" spans="1:9" ht="12.75">
      <c r="A97" s="46"/>
      <c r="B97" s="46"/>
      <c r="C97" s="46"/>
      <c r="G97" s="40"/>
      <c r="H97" s="40"/>
      <c r="I97" s="121"/>
    </row>
    <row r="98" spans="1:9" ht="12.75">
      <c r="A98" s="46"/>
      <c r="B98" s="46"/>
      <c r="C98" s="46"/>
      <c r="G98" s="40"/>
      <c r="H98" s="40"/>
      <c r="I98" s="121"/>
    </row>
    <row r="99" spans="1:9" ht="12.75">
      <c r="A99" s="46"/>
      <c r="B99" s="46"/>
      <c r="C99" s="46"/>
      <c r="G99" s="40"/>
      <c r="H99" s="40"/>
      <c r="I99" s="121"/>
    </row>
    <row r="100" spans="1:9" ht="12.75">
      <c r="A100" s="5"/>
      <c r="B100" s="46"/>
      <c r="C100" s="46"/>
      <c r="G100" s="40"/>
      <c r="H100" s="40"/>
      <c r="I100" s="121"/>
    </row>
    <row r="101" spans="1:7" ht="12.75">
      <c r="A101" s="46"/>
      <c r="B101" s="46"/>
      <c r="C101" s="46"/>
      <c r="G101" s="40"/>
    </row>
    <row r="102" spans="1:7" ht="12.75">
      <c r="A102" s="46"/>
      <c r="B102" s="46"/>
      <c r="C102" s="46"/>
      <c r="G102" s="40"/>
    </row>
    <row r="103" spans="1:7" ht="12.75">
      <c r="A103" s="46"/>
      <c r="B103" s="46"/>
      <c r="C103" s="46"/>
      <c r="G103" s="40"/>
    </row>
    <row r="104" spans="1:7" ht="12.75">
      <c r="A104" s="46"/>
      <c r="B104" s="46"/>
      <c r="C104" s="46"/>
      <c r="G104" s="40"/>
    </row>
    <row r="105" spans="1:7" ht="12.75">
      <c r="A105" s="46"/>
      <c r="B105" s="46"/>
      <c r="C105" s="46"/>
      <c r="G105" s="40"/>
    </row>
    <row r="106" spans="1:7" ht="12.75">
      <c r="A106" s="46"/>
      <c r="B106" s="46"/>
      <c r="C106" s="46"/>
      <c r="G106" s="40"/>
    </row>
    <row r="107" spans="1:7" ht="12.75">
      <c r="A107" s="46"/>
      <c r="B107" s="46"/>
      <c r="C107" s="46"/>
      <c r="G107" s="40"/>
    </row>
    <row r="108" spans="1:7" ht="12.75">
      <c r="A108" s="46"/>
      <c r="B108" s="46"/>
      <c r="C108" s="46"/>
      <c r="G108" s="40"/>
    </row>
    <row r="109" spans="1:7" ht="12.75">
      <c r="A109" s="46"/>
      <c r="B109" s="46"/>
      <c r="C109" s="46"/>
      <c r="G109" s="40"/>
    </row>
    <row r="110" spans="1:7" ht="12.75">
      <c r="A110" s="46"/>
      <c r="B110" s="46"/>
      <c r="C110" s="46"/>
      <c r="G110" s="40"/>
    </row>
    <row r="111" spans="1:7" ht="12.75">
      <c r="A111" s="46"/>
      <c r="B111" s="46"/>
      <c r="C111" s="46"/>
      <c r="G111" s="40"/>
    </row>
    <row r="112" spans="1:3" ht="12.75">
      <c r="A112" s="46"/>
      <c r="B112" s="46"/>
      <c r="C112" s="46"/>
    </row>
    <row r="113" spans="1:3" ht="12.75">
      <c r="A113" s="46"/>
      <c r="B113" s="46"/>
      <c r="C113" s="46"/>
    </row>
    <row r="114" spans="1:3" ht="12.75">
      <c r="A114" s="46"/>
      <c r="B114" s="46"/>
      <c r="C114" s="46"/>
    </row>
    <row r="115" spans="1:2" ht="12.75">
      <c r="A115" s="46"/>
      <c r="B115" s="46"/>
    </row>
  </sheetData>
  <sheetProtection formatCells="0" formatColumns="0" formatRows="0" insertColumns="0" insertRows="0" insertHyperlinks="0" deleteColumns="0" deleteRows="0" sort="0" autoFilter="0" pivotTables="0"/>
  <mergeCells count="4">
    <mergeCell ref="E70:F70"/>
    <mergeCell ref="D72:F72"/>
    <mergeCell ref="E66:F66"/>
    <mergeCell ref="E68:F68"/>
  </mergeCells>
  <printOptions/>
  <pageMargins left="0.6692913385826772" right="0.75" top="0" bottom="0" header="0.5118110236220472" footer="0.5118110236220472"/>
  <pageSetup horizontalDpi="600" verticalDpi="600" orientation="portrait" paperSize="9" scale="65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zoomScalePageLayoutView="0" workbookViewId="0" topLeftCell="A31">
      <selection activeCell="B56" sqref="B56"/>
    </sheetView>
  </sheetViews>
  <sheetFormatPr defaultColWidth="9.140625" defaultRowHeight="12.75"/>
  <cols>
    <col min="1" max="1" width="34.00390625" style="27" customWidth="1"/>
    <col min="2" max="2" width="13.57421875" style="27" customWidth="1"/>
    <col min="3" max="3" width="14.00390625" style="27" customWidth="1"/>
    <col min="4" max="4" width="12.140625" style="27" customWidth="1"/>
    <col min="5" max="5" width="13.8515625" style="27" customWidth="1"/>
    <col min="6" max="6" width="10.00390625" style="27" customWidth="1"/>
    <col min="7" max="7" width="18.7109375" style="27" customWidth="1"/>
    <col min="8" max="16384" width="9.140625" style="27" customWidth="1"/>
  </cols>
  <sheetData>
    <row r="1" s="135" customFormat="1" ht="14.25">
      <c r="A1" s="212" t="s">
        <v>115</v>
      </c>
    </row>
    <row r="2" ht="12.75">
      <c r="A2" s="186"/>
    </row>
    <row r="3" ht="12.75">
      <c r="A3" s="181" t="str">
        <f>dez!A2</f>
        <v>Empresa : Mrt net Consulting</v>
      </c>
    </row>
    <row r="4" spans="1:2" ht="12.75">
      <c r="A4" s="213" t="s">
        <v>117</v>
      </c>
      <c r="B4" s="27" t="s">
        <v>131</v>
      </c>
    </row>
    <row r="5" ht="12.75">
      <c r="A5" s="187" t="s">
        <v>118</v>
      </c>
    </row>
    <row r="6" ht="12.75">
      <c r="A6" s="163"/>
    </row>
    <row r="7" spans="1:4" ht="13.5" thickBot="1">
      <c r="A7" s="166"/>
      <c r="B7" s="15"/>
      <c r="C7" s="2"/>
      <c r="D7" s="2"/>
    </row>
    <row r="8" spans="1:5" ht="13.5" thickTop="1">
      <c r="A8" s="61" t="s">
        <v>128</v>
      </c>
      <c r="B8" s="62" t="s">
        <v>129</v>
      </c>
      <c r="C8" s="62" t="s">
        <v>130</v>
      </c>
      <c r="D8" s="62" t="s">
        <v>127</v>
      </c>
      <c r="E8" s="63" t="s">
        <v>119</v>
      </c>
    </row>
    <row r="9" spans="1:5" ht="13.5" thickBot="1">
      <c r="A9" s="214" t="s">
        <v>138</v>
      </c>
      <c r="B9" s="127"/>
      <c r="C9" s="67">
        <v>29927.87</v>
      </c>
      <c r="D9" s="128"/>
      <c r="E9" s="66"/>
    </row>
    <row r="10" spans="1:5" ht="12.75">
      <c r="A10" s="98" t="s">
        <v>234</v>
      </c>
      <c r="B10" s="129">
        <v>20323.99</v>
      </c>
      <c r="C10" s="129">
        <f>C9-B10</f>
        <v>9603.879999999997</v>
      </c>
      <c r="D10" s="129" t="str">
        <f>IF(C9-B10&gt;0," ",(C10))</f>
        <v> </v>
      </c>
      <c r="E10" s="133"/>
    </row>
    <row r="11" spans="1:5" ht="12.75">
      <c r="A11" s="98" t="s">
        <v>235</v>
      </c>
      <c r="B11" s="129">
        <v>20947</v>
      </c>
      <c r="C11" s="129">
        <f>C9-B11</f>
        <v>8980.869999999999</v>
      </c>
      <c r="D11" s="129" t="str">
        <f>IF(C9-B11&gt;0," ",(C11))</f>
        <v> </v>
      </c>
      <c r="E11" s="133"/>
    </row>
    <row r="12" spans="1:5" ht="12.75">
      <c r="A12" s="98" t="s">
        <v>236</v>
      </c>
      <c r="B12" s="129">
        <v>13861.06</v>
      </c>
      <c r="C12" s="129">
        <f>C9-B12</f>
        <v>16066.81</v>
      </c>
      <c r="D12" s="129" t="str">
        <f>IF(C9-B12&gt;0," ",(C12))</f>
        <v> </v>
      </c>
      <c r="E12" s="133"/>
    </row>
    <row r="13" spans="1:7" ht="12.75">
      <c r="A13" s="98" t="s">
        <v>237</v>
      </c>
      <c r="B13" s="129">
        <v>33237.75</v>
      </c>
      <c r="C13" s="129">
        <f>C9-B13</f>
        <v>-3309.880000000001</v>
      </c>
      <c r="D13" s="129">
        <f>IF(C9-B13&gt;0," ",(C13))</f>
        <v>-3309.880000000001</v>
      </c>
      <c r="E13" s="133"/>
      <c r="G13" s="118"/>
    </row>
    <row r="14" spans="1:5" ht="12.75">
      <c r="A14" s="98"/>
      <c r="B14" s="129"/>
      <c r="C14" s="129">
        <f>C9-B14</f>
        <v>29927.87</v>
      </c>
      <c r="D14" s="129" t="str">
        <f>IF(C9-B14&gt;0," ",(C14))</f>
        <v> </v>
      </c>
      <c r="E14" s="133"/>
    </row>
    <row r="15" spans="1:5" ht="12.75">
      <c r="A15" s="98"/>
      <c r="B15" s="129"/>
      <c r="C15" s="129">
        <f>C9-B15</f>
        <v>29927.87</v>
      </c>
      <c r="D15" s="129" t="str">
        <f>IF(C9-B15&gt;0," ",(C15))</f>
        <v> </v>
      </c>
      <c r="E15" s="133"/>
    </row>
    <row r="16" spans="1:5" ht="12.75">
      <c r="A16" s="98"/>
      <c r="B16" s="129"/>
      <c r="C16" s="129">
        <f>C9-B16</f>
        <v>29927.87</v>
      </c>
      <c r="D16" s="129" t="str">
        <f>IF(C9-B16&gt;0," ",(C16))</f>
        <v> </v>
      </c>
      <c r="E16" s="133"/>
    </row>
    <row r="17" spans="1:5" ht="12.75">
      <c r="A17" s="98"/>
      <c r="B17" s="129"/>
      <c r="C17" s="129">
        <f>C9-B17</f>
        <v>29927.87</v>
      </c>
      <c r="D17" s="129" t="str">
        <f>IF(C9-B17&gt;0," ",(C17))</f>
        <v> </v>
      </c>
      <c r="E17" s="133"/>
    </row>
    <row r="18" spans="1:5" ht="12.75">
      <c r="A18" s="98"/>
      <c r="B18" s="129"/>
      <c r="C18" s="129">
        <f>C9-B18</f>
        <v>29927.87</v>
      </c>
      <c r="D18" s="129" t="str">
        <f>IF(C9-B18&gt;0," ",(C18))</f>
        <v> </v>
      </c>
      <c r="E18" s="133"/>
    </row>
    <row r="19" spans="1:5" ht="12.75">
      <c r="A19" s="65"/>
      <c r="B19" s="29"/>
      <c r="C19" s="29"/>
      <c r="D19" s="129"/>
      <c r="E19" s="52"/>
    </row>
    <row r="20" spans="1:5" ht="13.5" thickBot="1">
      <c r="A20" s="68"/>
      <c r="B20" s="32"/>
      <c r="C20" s="32"/>
      <c r="D20" s="32"/>
      <c r="E20" s="69"/>
    </row>
    <row r="21" spans="1:5" ht="12.75">
      <c r="A21" s="70" t="s">
        <v>132</v>
      </c>
      <c r="B21" s="73">
        <f>SUM(B10:B19)</f>
        <v>88369.8</v>
      </c>
      <c r="C21" s="20"/>
      <c r="D21" s="73">
        <f>SUM(D10:D19)</f>
        <v>-3309.880000000001</v>
      </c>
      <c r="E21" s="74" t="s">
        <v>135</v>
      </c>
    </row>
    <row r="22" spans="1:5" ht="12.75">
      <c r="A22" s="76" t="s">
        <v>133</v>
      </c>
      <c r="B22" s="29"/>
      <c r="C22" s="29"/>
      <c r="D22" s="78" t="s">
        <v>136</v>
      </c>
      <c r="E22" s="75"/>
    </row>
    <row r="23" spans="1:7" ht="12.75">
      <c r="A23" s="76" t="s">
        <v>134</v>
      </c>
      <c r="B23" s="77">
        <f>B21*0.25</f>
        <v>22092.45</v>
      </c>
      <c r="C23" s="29"/>
      <c r="D23" s="291">
        <f>-D21*0.25</f>
        <v>827.4700000000003</v>
      </c>
      <c r="E23" s="225" t="s">
        <v>137</v>
      </c>
      <c r="G23" s="27" t="s">
        <v>166</v>
      </c>
    </row>
    <row r="24" spans="1:7" ht="12.75">
      <c r="A24" s="68"/>
      <c r="B24" s="32"/>
      <c r="C24" s="32"/>
      <c r="D24" s="32"/>
      <c r="E24" s="69"/>
      <c r="F24" s="40"/>
      <c r="G24" s="252">
        <f>(D23/12)*12</f>
        <v>827.4700000000003</v>
      </c>
    </row>
    <row r="25" spans="1:7" ht="12.75">
      <c r="A25" s="101"/>
      <c r="B25" s="102"/>
      <c r="C25" s="32"/>
      <c r="D25" s="102"/>
      <c r="E25" s="103"/>
      <c r="F25" s="40"/>
      <c r="G25" s="252"/>
    </row>
    <row r="26" spans="1:7" ht="12.75">
      <c r="A26" s="101"/>
      <c r="B26" s="102"/>
      <c r="C26" s="32"/>
      <c r="D26" s="102"/>
      <c r="E26" s="103"/>
      <c r="F26" s="40"/>
      <c r="G26" s="252"/>
    </row>
    <row r="27" spans="1:7" ht="12.75">
      <c r="A27" s="101"/>
      <c r="B27" s="102"/>
      <c r="C27" s="32"/>
      <c r="D27" s="102"/>
      <c r="E27" s="103"/>
      <c r="F27" s="40"/>
      <c r="G27" s="252"/>
    </row>
    <row r="28" spans="1:7" ht="12.75">
      <c r="A28" s="101"/>
      <c r="B28" s="102"/>
      <c r="C28" s="32"/>
      <c r="D28" s="102"/>
      <c r="E28" s="103"/>
      <c r="F28" s="40"/>
      <c r="G28" s="252"/>
    </row>
    <row r="29" spans="1:7" ht="12.75">
      <c r="A29" s="101"/>
      <c r="B29" s="102"/>
      <c r="C29" s="32"/>
      <c r="D29" s="102"/>
      <c r="E29" s="103"/>
      <c r="F29" s="40"/>
      <c r="G29" s="252"/>
    </row>
    <row r="30" spans="1:7" ht="13.5" thickBot="1">
      <c r="A30" s="101"/>
      <c r="B30" s="102"/>
      <c r="C30" s="32"/>
      <c r="D30" s="102"/>
      <c r="E30" s="103"/>
      <c r="F30" s="40"/>
      <c r="G30" s="252"/>
    </row>
    <row r="31" spans="1:7" ht="13.5" thickBot="1">
      <c r="A31" s="255" t="s">
        <v>141</v>
      </c>
      <c r="B31" s="79"/>
      <c r="C31" s="67">
        <v>29927.87</v>
      </c>
      <c r="D31" s="79"/>
      <c r="E31" s="80"/>
      <c r="G31" s="40"/>
    </row>
    <row r="32" spans="1:5" ht="12.75">
      <c r="A32" s="81"/>
      <c r="B32" s="71"/>
      <c r="C32" s="129">
        <f>C31-B32</f>
        <v>29927.87</v>
      </c>
      <c r="D32" s="129" t="str">
        <f>IF(C31-B32&gt;0," ",(C32))</f>
        <v> </v>
      </c>
      <c r="E32" s="72"/>
    </row>
    <row r="33" spans="1:16" ht="12.75">
      <c r="A33" s="65"/>
      <c r="B33" s="29"/>
      <c r="C33" s="29"/>
      <c r="D33" s="29"/>
      <c r="E33" s="64"/>
      <c r="H33" s="40"/>
      <c r="I33" s="40"/>
      <c r="J33" s="40"/>
      <c r="K33" s="40"/>
      <c r="L33" s="40"/>
      <c r="M33" s="40"/>
      <c r="N33" s="40"/>
      <c r="O33" s="40"/>
      <c r="P33" s="40"/>
    </row>
    <row r="34" spans="1:5" ht="12.75">
      <c r="A34" s="65"/>
      <c r="B34" s="29"/>
      <c r="C34" s="29"/>
      <c r="D34" s="29"/>
      <c r="E34" s="64"/>
    </row>
    <row r="35" spans="1:5" ht="12.75">
      <c r="A35" s="65"/>
      <c r="B35" s="29"/>
      <c r="C35" s="29"/>
      <c r="D35" s="29"/>
      <c r="E35" s="64"/>
    </row>
    <row r="36" spans="1:5" ht="12.75">
      <c r="A36" s="65"/>
      <c r="B36" s="29"/>
      <c r="C36" s="29"/>
      <c r="D36" s="29"/>
      <c r="E36" s="64"/>
    </row>
    <row r="37" spans="1:5" ht="12.75">
      <c r="A37" s="65"/>
      <c r="B37" s="29"/>
      <c r="C37" s="29"/>
      <c r="D37" s="29"/>
      <c r="E37" s="64"/>
    </row>
    <row r="38" spans="1:5" ht="12.75">
      <c r="A38" s="76" t="s">
        <v>62</v>
      </c>
      <c r="B38" s="78">
        <f>SUM(B32:B37)</f>
        <v>0</v>
      </c>
      <c r="C38" s="78"/>
      <c r="D38" s="83">
        <f>SUM(D32:D37)</f>
        <v>0</v>
      </c>
      <c r="E38" s="64"/>
    </row>
    <row r="39" spans="1:5" ht="12.75">
      <c r="A39" s="76" t="s">
        <v>142</v>
      </c>
      <c r="B39" s="78"/>
      <c r="C39" s="78"/>
      <c r="D39" s="78" t="s">
        <v>144</v>
      </c>
      <c r="E39" s="64"/>
    </row>
    <row r="40" spans="1:5" ht="13.5" thickBot="1">
      <c r="A40" s="82" t="s">
        <v>143</v>
      </c>
      <c r="B40" s="84"/>
      <c r="C40" s="84"/>
      <c r="D40" s="253">
        <f>D38*0.25</f>
        <v>0</v>
      </c>
      <c r="E40" s="254" t="s">
        <v>139</v>
      </c>
    </row>
    <row r="41" ht="13.5" thickTop="1"/>
    <row r="42" spans="1:6" ht="12.75">
      <c r="A42" s="40"/>
      <c r="B42" s="40"/>
      <c r="C42" s="40"/>
      <c r="D42" s="40"/>
      <c r="E42" s="40"/>
      <c r="F42" s="40"/>
    </row>
    <row r="43" spans="1:7" ht="12.75">
      <c r="A43" s="113"/>
      <c r="E43" s="130"/>
      <c r="F43" s="131"/>
      <c r="G43" s="40"/>
    </row>
    <row r="44" spans="5:7" ht="12.75">
      <c r="E44" s="40"/>
      <c r="F44" s="40"/>
      <c r="G44" s="131"/>
    </row>
    <row r="45" spans="1:8" ht="12.75">
      <c r="A45" s="181"/>
      <c r="B45" s="181"/>
      <c r="C45" s="181"/>
      <c r="D45" s="181"/>
      <c r="E45" s="215"/>
      <c r="F45" s="215"/>
      <c r="G45" s="216"/>
      <c r="H45" s="181"/>
    </row>
    <row r="46" spans="1:8" ht="13.5" thickBot="1">
      <c r="A46" s="181"/>
      <c r="B46" s="181"/>
      <c r="C46" s="181"/>
      <c r="D46" s="181"/>
      <c r="E46" s="181"/>
      <c r="F46" s="181"/>
      <c r="G46" s="216"/>
      <c r="H46" s="181"/>
    </row>
    <row r="47" spans="1:8" ht="14.25" thickBot="1" thickTop="1">
      <c r="A47" s="217" t="s">
        <v>154</v>
      </c>
      <c r="B47" s="181"/>
      <c r="C47" s="181"/>
      <c r="D47" s="181"/>
      <c r="E47" s="218" t="s">
        <v>153</v>
      </c>
      <c r="F47" s="219"/>
      <c r="G47" s="220"/>
      <c r="H47" s="181"/>
    </row>
    <row r="48" spans="1:16" ht="13.5" thickTop="1">
      <c r="A48" s="221" t="s">
        <v>119</v>
      </c>
      <c r="B48" s="222" t="s">
        <v>120</v>
      </c>
      <c r="C48" s="223" t="s">
        <v>149</v>
      </c>
      <c r="D48" s="181"/>
      <c r="E48" s="224" t="s">
        <v>119</v>
      </c>
      <c r="F48" s="217" t="s">
        <v>120</v>
      </c>
      <c r="G48" s="225" t="s">
        <v>149</v>
      </c>
      <c r="H48" s="215"/>
      <c r="I48" s="40"/>
      <c r="J48" s="40"/>
      <c r="K48" s="40"/>
      <c r="L48" s="40"/>
      <c r="M48" s="40"/>
      <c r="N48" s="40"/>
      <c r="O48" s="40"/>
      <c r="P48" s="40"/>
    </row>
    <row r="49" spans="1:8" ht="12.75">
      <c r="A49" s="292"/>
      <c r="B49" s="293"/>
      <c r="C49" s="294"/>
      <c r="D49" s="181"/>
      <c r="E49" s="292"/>
      <c r="F49" s="295"/>
      <c r="G49" s="294"/>
      <c r="H49" s="181"/>
    </row>
    <row r="50" spans="1:8" ht="12.75">
      <c r="A50" s="292"/>
      <c r="B50" s="293"/>
      <c r="C50" s="294"/>
      <c r="D50" s="226"/>
      <c r="E50" s="292"/>
      <c r="F50" s="295"/>
      <c r="G50" s="294"/>
      <c r="H50" s="181"/>
    </row>
    <row r="51" spans="1:8" ht="12.75">
      <c r="A51" s="227">
        <v>2005</v>
      </c>
      <c r="B51" s="228">
        <v>1250</v>
      </c>
      <c r="C51" s="229">
        <v>1250</v>
      </c>
      <c r="D51" s="230"/>
      <c r="E51" s="292"/>
      <c r="F51" s="295"/>
      <c r="G51" s="294"/>
      <c r="H51" s="181"/>
    </row>
    <row r="52" spans="1:8" ht="12.75">
      <c r="A52" s="227">
        <v>2006</v>
      </c>
      <c r="B52" s="228">
        <v>1506</v>
      </c>
      <c r="C52" s="229">
        <v>1506</v>
      </c>
      <c r="D52" s="230"/>
      <c r="E52" s="292"/>
      <c r="F52" s="295"/>
      <c r="G52" s="294"/>
      <c r="H52" s="181"/>
    </row>
    <row r="53" spans="1:8" ht="12.75">
      <c r="A53" s="227">
        <v>2007</v>
      </c>
      <c r="B53" s="228">
        <v>2756</v>
      </c>
      <c r="C53" s="229">
        <v>2756</v>
      </c>
      <c r="D53" s="230"/>
      <c r="E53" s="292"/>
      <c r="F53" s="295"/>
      <c r="G53" s="294"/>
      <c r="H53" s="181"/>
    </row>
    <row r="54" spans="1:8" ht="12.75">
      <c r="A54" s="227">
        <v>2008</v>
      </c>
      <c r="B54" s="228">
        <v>0</v>
      </c>
      <c r="C54" s="231"/>
      <c r="D54" s="230"/>
      <c r="E54" s="292"/>
      <c r="F54" s="295"/>
      <c r="G54" s="294"/>
      <c r="H54" s="181"/>
    </row>
    <row r="55" spans="1:8" ht="13.5" thickBot="1">
      <c r="A55" s="232">
        <v>2009</v>
      </c>
      <c r="B55" s="233">
        <v>0</v>
      </c>
      <c r="C55" s="234"/>
      <c r="D55" s="215"/>
      <c r="E55" s="232">
        <v>2009</v>
      </c>
      <c r="F55" s="235">
        <v>5134.04</v>
      </c>
      <c r="G55" s="234"/>
      <c r="H55" s="181"/>
    </row>
    <row r="56" spans="1:8" ht="13.5" thickTop="1">
      <c r="A56" s="187" t="s">
        <v>182</v>
      </c>
      <c r="B56" s="236">
        <f>SUM(B49:B55)-C56</f>
        <v>0</v>
      </c>
      <c r="C56" s="215">
        <f>SUM(C51:C55)</f>
        <v>5512</v>
      </c>
      <c r="D56" s="215"/>
      <c r="E56" s="237" t="s">
        <v>182</v>
      </c>
      <c r="F56" s="238">
        <f>+SUM(F49:F55)</f>
        <v>5134.04</v>
      </c>
      <c r="G56" s="215"/>
      <c r="H56" s="181"/>
    </row>
    <row r="57" spans="1:8" ht="12.75">
      <c r="A57" s="187"/>
      <c r="B57" s="189"/>
      <c r="C57" s="215"/>
      <c r="D57" s="215"/>
      <c r="E57" s="230"/>
      <c r="F57" s="215"/>
      <c r="G57" s="181"/>
      <c r="H57" s="181"/>
    </row>
    <row r="58" spans="1:8" ht="13.5" thickBot="1">
      <c r="A58" s="239" t="s">
        <v>147</v>
      </c>
      <c r="B58" s="187"/>
      <c r="C58" s="226"/>
      <c r="D58" s="215"/>
      <c r="E58" s="230"/>
      <c r="F58" s="215"/>
      <c r="G58" s="181"/>
      <c r="H58" s="181"/>
    </row>
    <row r="59" spans="1:8" ht="13.5" thickTop="1">
      <c r="A59" s="240" t="s">
        <v>119</v>
      </c>
      <c r="B59" s="241" t="s">
        <v>148</v>
      </c>
      <c r="C59" s="242" t="s">
        <v>150</v>
      </c>
      <c r="D59" s="215"/>
      <c r="E59" s="230"/>
      <c r="F59" s="215"/>
      <c r="G59" s="181"/>
      <c r="H59" s="181"/>
    </row>
    <row r="60" spans="1:8" ht="12.75">
      <c r="A60" s="243">
        <v>2003</v>
      </c>
      <c r="B60" s="244"/>
      <c r="C60" s="245"/>
      <c r="D60" s="215"/>
      <c r="E60" s="215"/>
      <c r="F60" s="215"/>
      <c r="G60" s="181"/>
      <c r="H60" s="181"/>
    </row>
    <row r="61" spans="1:8" ht="12.75">
      <c r="A61" s="243">
        <v>2004</v>
      </c>
      <c r="B61" s="244"/>
      <c r="C61" s="245"/>
      <c r="D61" s="215"/>
      <c r="E61" s="215"/>
      <c r="F61" s="215"/>
      <c r="G61" s="181"/>
      <c r="H61" s="181"/>
    </row>
    <row r="62" spans="1:8" ht="12.75">
      <c r="A62" s="243">
        <v>2005</v>
      </c>
      <c r="B62" s="244"/>
      <c r="C62" s="246"/>
      <c r="D62" s="215"/>
      <c r="E62" s="215"/>
      <c r="F62" s="215"/>
      <c r="G62" s="181"/>
      <c r="H62" s="181"/>
    </row>
    <row r="63" spans="1:8" ht="12.75">
      <c r="A63" s="243">
        <v>2006</v>
      </c>
      <c r="B63" s="244"/>
      <c r="C63" s="246"/>
      <c r="D63" s="215"/>
      <c r="E63" s="215"/>
      <c r="F63" s="215"/>
      <c r="G63" s="181"/>
      <c r="H63" s="181"/>
    </row>
    <row r="64" spans="1:8" ht="12.75">
      <c r="A64" s="243">
        <v>2007</v>
      </c>
      <c r="B64" s="244"/>
      <c r="C64" s="246"/>
      <c r="D64" s="215"/>
      <c r="E64" s="215"/>
      <c r="F64" s="215"/>
      <c r="G64" s="181"/>
      <c r="H64" s="181"/>
    </row>
    <row r="65" spans="1:8" ht="12.75">
      <c r="A65" s="243">
        <v>2008</v>
      </c>
      <c r="B65" s="244"/>
      <c r="C65" s="246"/>
      <c r="D65" s="181"/>
      <c r="E65" s="181"/>
      <c r="F65" s="181"/>
      <c r="G65" s="181"/>
      <c r="H65" s="181"/>
    </row>
    <row r="66" spans="1:8" ht="12.75">
      <c r="A66" s="243" t="s">
        <v>180</v>
      </c>
      <c r="B66" s="244">
        <f>+SUM(B60:B65)</f>
        <v>0</v>
      </c>
      <c r="C66" s="246"/>
      <c r="D66" s="181"/>
      <c r="E66" s="181"/>
      <c r="F66" s="181"/>
      <c r="G66" s="181"/>
      <c r="H66" s="181"/>
    </row>
    <row r="67" spans="1:8" ht="13.5" thickBot="1">
      <c r="A67" s="247" t="s">
        <v>151</v>
      </c>
      <c r="B67" s="248"/>
      <c r="C67" s="249" t="s">
        <v>143</v>
      </c>
      <c r="D67" s="181"/>
      <c r="E67" s="181"/>
      <c r="F67" s="181"/>
      <c r="G67" s="181"/>
      <c r="H67" s="181"/>
    </row>
    <row r="68" ht="13.5" thickTop="1">
      <c r="A68" s="50" t="s">
        <v>152</v>
      </c>
    </row>
    <row r="69" ht="12.75">
      <c r="A69" s="88"/>
    </row>
    <row r="70" spans="1:4" ht="13.5" thickBot="1">
      <c r="A70" s="217" t="s">
        <v>155</v>
      </c>
      <c r="B70" s="181"/>
      <c r="C70" s="181"/>
      <c r="D70" s="181"/>
    </row>
    <row r="71" spans="1:5" ht="13.5" thickTop="1">
      <c r="A71" s="250" t="s">
        <v>156</v>
      </c>
      <c r="B71" s="251" t="s">
        <v>157</v>
      </c>
      <c r="C71" s="251" t="s">
        <v>158</v>
      </c>
      <c r="D71" s="242" t="s">
        <v>161</v>
      </c>
      <c r="E71" s="97" t="s">
        <v>165</v>
      </c>
    </row>
    <row r="72" spans="1:5" ht="12.75">
      <c r="A72" s="65"/>
      <c r="B72" s="91"/>
      <c r="C72" s="93"/>
      <c r="D72" s="96">
        <f>(C72-B72)*0.25</f>
        <v>0</v>
      </c>
      <c r="E72" s="2" t="s">
        <v>126</v>
      </c>
    </row>
    <row r="73" spans="1:4" ht="12.75">
      <c r="A73" s="65"/>
      <c r="B73" s="91"/>
      <c r="C73" s="91"/>
      <c r="D73" s="96">
        <f>(C73-B73)*0.25</f>
        <v>0</v>
      </c>
    </row>
    <row r="74" spans="1:4" ht="12.75">
      <c r="A74" s="65"/>
      <c r="B74" s="91"/>
      <c r="C74" s="91"/>
      <c r="D74" s="96">
        <f>(C74-B74)*0.25</f>
        <v>0</v>
      </c>
    </row>
    <row r="75" spans="1:4" ht="12.75">
      <c r="A75" s="65"/>
      <c r="B75" s="29"/>
      <c r="C75" s="91"/>
      <c r="D75" s="96">
        <f>(C75-B75)*0.25</f>
        <v>0</v>
      </c>
    </row>
    <row r="76" spans="1:4" ht="12.75">
      <c r="A76" s="65"/>
      <c r="B76" s="29"/>
      <c r="C76" s="91"/>
      <c r="D76" s="96">
        <f>(C76-B76)*0.25</f>
        <v>0</v>
      </c>
    </row>
    <row r="77" spans="1:4" ht="12.75">
      <c r="A77" s="76" t="s">
        <v>62</v>
      </c>
      <c r="B77" s="78">
        <f>SUM(B72:B76)</f>
        <v>0</v>
      </c>
      <c r="C77" s="94">
        <f>SUM(C72:C76)</f>
        <v>0</v>
      </c>
      <c r="D77" s="96">
        <f>SUM(D72:D76)</f>
        <v>0</v>
      </c>
    </row>
    <row r="78" spans="1:5" ht="13.5" thickBot="1">
      <c r="A78" s="90" t="s">
        <v>160</v>
      </c>
      <c r="B78" s="92"/>
      <c r="C78" s="95"/>
      <c r="D78" s="297">
        <f>D77*0.4</f>
        <v>0</v>
      </c>
      <c r="E78" s="188" t="s">
        <v>164</v>
      </c>
    </row>
    <row r="79" ht="13.5" thickTop="1">
      <c r="A79" s="181"/>
    </row>
    <row r="80" spans="1:2" ht="12.75">
      <c r="A80" s="174" t="s">
        <v>162</v>
      </c>
      <c r="B80" s="296"/>
    </row>
    <row r="81" spans="1:2" ht="12.75">
      <c r="A81" s="5" t="s">
        <v>163</v>
      </c>
      <c r="B81" s="174" t="s">
        <v>137</v>
      </c>
    </row>
    <row r="82" spans="1:2" ht="12.75">
      <c r="A82" s="163"/>
      <c r="B82" s="163"/>
    </row>
    <row r="87" ht="12.75">
      <c r="C87" s="118"/>
    </row>
  </sheetData>
  <sheetProtection formatCells="0" formatColumns="0" formatRows="0" insertColumns="0" insertRows="0" insertHyperlinks="0" deleteColumns="0" deleteRows="0" sort="0" autoFilter="0" pivotTables="0"/>
  <printOptions/>
  <pageMargins left="0.5905511811023623" right="0.75" top="0" bottom="0" header="0.5118110236220472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7.7109375" style="0" customWidth="1"/>
    <col min="2" max="2" width="53.00390625" style="0" customWidth="1"/>
    <col min="3" max="3" width="20.7109375" style="0" customWidth="1"/>
    <col min="4" max="4" width="17.7109375" style="0" customWidth="1"/>
    <col min="5" max="5" width="19.7109375" style="0" customWidth="1"/>
  </cols>
  <sheetData>
    <row r="1" ht="12.75">
      <c r="B1" s="174" t="s">
        <v>57</v>
      </c>
    </row>
    <row r="2" ht="12.75">
      <c r="B2" s="174"/>
    </row>
    <row r="3" ht="12.75">
      <c r="B3" s="183" t="str">
        <f>dez!A2</f>
        <v>Empresa : Mrt net Consulting</v>
      </c>
    </row>
    <row r="4" ht="13.5" thickBot="1">
      <c r="B4" s="181"/>
    </row>
    <row r="5" spans="2:5" ht="12.75">
      <c r="B5" s="256" t="s">
        <v>58</v>
      </c>
      <c r="C5" s="20" t="s">
        <v>63</v>
      </c>
      <c r="D5" s="20" t="s">
        <v>62</v>
      </c>
      <c r="E5" s="21" t="s">
        <v>1</v>
      </c>
    </row>
    <row r="6" spans="2:5" ht="12.75">
      <c r="B6" s="22" t="s">
        <v>59</v>
      </c>
      <c r="C6" s="13">
        <f>1267.05+652.9</f>
        <v>1919.9499999999998</v>
      </c>
      <c r="D6" s="302"/>
      <c r="E6" s="303"/>
    </row>
    <row r="7" spans="2:5" ht="12.75">
      <c r="B7" s="22" t="s">
        <v>75</v>
      </c>
      <c r="C7" s="13"/>
      <c r="D7" s="304"/>
      <c r="E7" s="305"/>
    </row>
    <row r="8" spans="2:5" ht="12.75">
      <c r="B8" s="22" t="s">
        <v>76</v>
      </c>
      <c r="C8" s="13">
        <f>319.8+1283.68</f>
        <v>1603.48</v>
      </c>
      <c r="D8" s="304"/>
      <c r="E8" s="305"/>
    </row>
    <row r="9" spans="2:5" ht="12.75">
      <c r="B9" s="22" t="s">
        <v>60</v>
      </c>
      <c r="C9" s="13">
        <v>1626.74</v>
      </c>
      <c r="D9" s="304"/>
      <c r="E9" s="305"/>
    </row>
    <row r="10" spans="2:5" ht="12.75">
      <c r="B10" s="22" t="s">
        <v>61</v>
      </c>
      <c r="C10" s="13">
        <v>1037.32</v>
      </c>
      <c r="D10" s="304"/>
      <c r="E10" s="305"/>
    </row>
    <row r="11" spans="2:5" ht="12.75">
      <c r="B11" s="22" t="s">
        <v>78</v>
      </c>
      <c r="C11" s="13">
        <v>488.42</v>
      </c>
      <c r="D11" s="304"/>
      <c r="E11" s="305"/>
    </row>
    <row r="12" spans="2:5" ht="12.75">
      <c r="B12" s="22" t="s">
        <v>77</v>
      </c>
      <c r="C12" s="13">
        <v>429.08</v>
      </c>
      <c r="D12" s="304"/>
      <c r="E12" s="305"/>
    </row>
    <row r="13" spans="2:5" ht="12.75">
      <c r="B13" s="22" t="s">
        <v>230</v>
      </c>
      <c r="C13" s="13">
        <v>1697.8</v>
      </c>
      <c r="D13" s="304"/>
      <c r="E13" s="306"/>
    </row>
    <row r="14" spans="2:5" ht="13.5" thickBot="1">
      <c r="B14" s="23" t="s">
        <v>239</v>
      </c>
      <c r="C14" s="172">
        <f>16569.36-'calculos auxiliares'!D23</f>
        <v>15741.89</v>
      </c>
      <c r="D14" s="304"/>
      <c r="E14" s="307"/>
    </row>
    <row r="15" spans="2:5" ht="15.75" thickBot="1">
      <c r="B15" s="298" t="s">
        <v>62</v>
      </c>
      <c r="C15" s="258">
        <f>SUM(C6:C14)</f>
        <v>24544.68</v>
      </c>
      <c r="D15" s="259">
        <f>C15*0.1</f>
        <v>2454.4680000000003</v>
      </c>
      <c r="E15" s="140" t="s">
        <v>225</v>
      </c>
    </row>
    <row r="16" spans="2:5" ht="12.75">
      <c r="B16" s="24" t="s">
        <v>183</v>
      </c>
      <c r="C16" s="16"/>
      <c r="D16" s="309"/>
      <c r="E16" s="26" t="s">
        <v>228</v>
      </c>
    </row>
    <row r="17" spans="2:5" ht="12.75">
      <c r="B17" s="22" t="s">
        <v>184</v>
      </c>
      <c r="C17" s="13">
        <v>128</v>
      </c>
      <c r="D17" s="310"/>
      <c r="E17" s="26" t="s">
        <v>228</v>
      </c>
    </row>
    <row r="18" spans="2:5" ht="12.75">
      <c r="B18" s="24" t="s">
        <v>187</v>
      </c>
      <c r="C18" s="142"/>
      <c r="D18" s="311"/>
      <c r="E18" s="26" t="s">
        <v>229</v>
      </c>
    </row>
    <row r="19" spans="2:7" ht="12.75">
      <c r="B19" s="22" t="s">
        <v>188</v>
      </c>
      <c r="C19" s="142"/>
      <c r="D19" s="313"/>
      <c r="E19" s="26" t="s">
        <v>229</v>
      </c>
      <c r="G19" s="167"/>
    </row>
    <row r="20" spans="2:5" ht="15.75" thickBot="1">
      <c r="B20" s="299" t="s">
        <v>62</v>
      </c>
      <c r="C20" s="261">
        <f>SUM(C16:C17)</f>
        <v>128</v>
      </c>
      <c r="D20" s="260">
        <f>+SUM(C16:C19)*0.05</f>
        <v>6.4</v>
      </c>
      <c r="E20" s="308"/>
    </row>
    <row r="21" spans="2:5" ht="12.75">
      <c r="B21" s="22" t="s">
        <v>64</v>
      </c>
      <c r="C21" s="13">
        <v>2370.75</v>
      </c>
      <c r="D21" s="13">
        <f>C21*0.1</f>
        <v>237.07500000000002</v>
      </c>
      <c r="E21" s="141" t="s">
        <v>226</v>
      </c>
    </row>
    <row r="22" spans="2:5" ht="12.75">
      <c r="B22" s="23" t="s">
        <v>65</v>
      </c>
      <c r="C22" s="13">
        <v>578.88</v>
      </c>
      <c r="D22" s="13">
        <f>C22</f>
        <v>578.88</v>
      </c>
      <c r="E22" s="25" t="s">
        <v>66</v>
      </c>
    </row>
    <row r="23" spans="2:5" ht="12.75">
      <c r="B23" s="22" t="s">
        <v>67</v>
      </c>
      <c r="C23" s="13"/>
      <c r="D23" s="13">
        <f>C23*0.5</f>
        <v>0</v>
      </c>
      <c r="E23" s="143" t="s">
        <v>94</v>
      </c>
    </row>
    <row r="24" spans="2:5" ht="13.5" thickBot="1">
      <c r="B24" s="85" t="s">
        <v>145</v>
      </c>
      <c r="C24" s="86">
        <f>758.89+108.01</f>
        <v>866.9</v>
      </c>
      <c r="D24" s="86">
        <f>C24</f>
        <v>866.9</v>
      </c>
      <c r="E24" s="87" t="s">
        <v>143</v>
      </c>
    </row>
    <row r="25" spans="2:6" ht="13.5" thickBot="1">
      <c r="B25" s="300" t="s">
        <v>227</v>
      </c>
      <c r="C25" s="301"/>
      <c r="D25" s="262">
        <f>D15+D21+D23+D20</f>
        <v>2697.943</v>
      </c>
      <c r="E25" s="312"/>
      <c r="F25" s="167"/>
    </row>
    <row r="29" ht="18">
      <c r="B29" s="257" t="s">
        <v>210</v>
      </c>
    </row>
    <row r="31" spans="1:3" ht="12.75">
      <c r="A31">
        <v>410</v>
      </c>
      <c r="B31" s="152" t="s">
        <v>206</v>
      </c>
      <c r="C31" s="258">
        <v>372987.69</v>
      </c>
    </row>
    <row r="32" spans="1:3" ht="12.75">
      <c r="A32">
        <v>411</v>
      </c>
      <c r="B32" s="152" t="s">
        <v>220</v>
      </c>
      <c r="C32" s="258">
        <v>363878.88</v>
      </c>
    </row>
    <row r="33" spans="1:3" ht="12.75">
      <c r="A33">
        <v>412</v>
      </c>
      <c r="B33" s="152" t="s">
        <v>207</v>
      </c>
      <c r="C33" s="13">
        <f>C15</f>
        <v>24544.68</v>
      </c>
    </row>
    <row r="34" spans="1:3" ht="12.75">
      <c r="A34">
        <v>413</v>
      </c>
      <c r="B34" s="152" t="s">
        <v>208</v>
      </c>
      <c r="C34" s="13"/>
    </row>
    <row r="35" spans="1:5" ht="12.75">
      <c r="A35">
        <v>415</v>
      </c>
      <c r="B35" s="152" t="s">
        <v>213</v>
      </c>
      <c r="C35" s="13">
        <f>C20</f>
        <v>128</v>
      </c>
      <c r="E35" s="167"/>
    </row>
    <row r="36" spans="1:3" ht="12.75">
      <c r="A36">
        <v>414</v>
      </c>
      <c r="B36" s="152" t="s">
        <v>209</v>
      </c>
      <c r="C36" s="13"/>
    </row>
    <row r="37" spans="1:3" ht="12.75">
      <c r="A37">
        <v>417</v>
      </c>
      <c r="B37" s="168" t="s">
        <v>221</v>
      </c>
      <c r="C37" s="14"/>
    </row>
    <row r="38" spans="2:3" ht="12.75">
      <c r="B38" s="169" t="s">
        <v>222</v>
      </c>
      <c r="C38" s="16"/>
    </row>
    <row r="39" spans="1:5" ht="12.75">
      <c r="A39">
        <v>416</v>
      </c>
      <c r="B39" s="170" t="s">
        <v>223</v>
      </c>
      <c r="C39" s="14"/>
      <c r="E39" s="1"/>
    </row>
    <row r="40" spans="2:5" ht="12.75">
      <c r="B40" s="171" t="s">
        <v>224</v>
      </c>
      <c r="C40" s="16"/>
      <c r="E40" s="1"/>
    </row>
    <row r="41" ht="13.5" thickBot="1"/>
    <row r="42" spans="2:5" ht="15.75" thickTop="1">
      <c r="B42" s="6" t="s">
        <v>85</v>
      </c>
      <c r="C42" s="3"/>
      <c r="D42" s="3"/>
      <c r="E42" s="7"/>
    </row>
    <row r="43" spans="2:5" ht="12.75">
      <c r="B43" s="8"/>
      <c r="C43" s="4"/>
      <c r="D43" s="4"/>
      <c r="E43" s="9"/>
    </row>
    <row r="44" spans="2:5" ht="12.75">
      <c r="B44" s="8"/>
      <c r="C44" s="4"/>
      <c r="D44" s="4"/>
      <c r="E44" s="9"/>
    </row>
    <row r="45" spans="2:5" ht="12.75">
      <c r="B45" s="8"/>
      <c r="C45" s="4"/>
      <c r="D45" s="4"/>
      <c r="E45" s="9"/>
    </row>
    <row r="46" spans="2:5" ht="12.75">
      <c r="B46" s="8"/>
      <c r="C46" s="4"/>
      <c r="D46" s="4"/>
      <c r="E46" s="9"/>
    </row>
    <row r="47" spans="2:5" ht="12.75">
      <c r="B47" s="8"/>
      <c r="C47" s="4"/>
      <c r="D47" s="4"/>
      <c r="E47" s="9"/>
    </row>
    <row r="48" spans="2:5" ht="12.75">
      <c r="B48" s="8"/>
      <c r="C48" s="4"/>
      <c r="D48" s="4"/>
      <c r="E48" s="9"/>
    </row>
    <row r="49" spans="2:5" ht="12.75">
      <c r="B49" s="8"/>
      <c r="C49" s="4"/>
      <c r="D49" s="4"/>
      <c r="E49" s="9"/>
    </row>
    <row r="50" spans="2:5" ht="12.75">
      <c r="B50" s="8"/>
      <c r="C50" s="4"/>
      <c r="D50" s="4"/>
      <c r="E50" s="9"/>
    </row>
    <row r="51" spans="2:5" ht="12.75">
      <c r="B51" s="8"/>
      <c r="C51" s="4"/>
      <c r="D51" s="4"/>
      <c r="E51" s="9"/>
    </row>
    <row r="52" spans="2:5" ht="12.75">
      <c r="B52" s="8"/>
      <c r="C52" s="4"/>
      <c r="D52" s="4"/>
      <c r="E52" s="9"/>
    </row>
    <row r="53" spans="2:5" ht="12.75">
      <c r="B53" s="8"/>
      <c r="C53" s="4"/>
      <c r="D53" s="4"/>
      <c r="E53" s="9"/>
    </row>
    <row r="54" spans="2:5" ht="12.75">
      <c r="B54" s="8"/>
      <c r="C54" s="4"/>
      <c r="D54" s="4"/>
      <c r="E54" s="9"/>
    </row>
    <row r="55" spans="2:5" ht="12.75">
      <c r="B55" s="8"/>
      <c r="C55" s="4"/>
      <c r="D55" s="4"/>
      <c r="E55" s="9"/>
    </row>
    <row r="56" spans="2:5" ht="12.75">
      <c r="B56" s="8"/>
      <c r="C56" s="4"/>
      <c r="D56" s="4"/>
      <c r="E56" s="9"/>
    </row>
    <row r="57" spans="2:5" ht="12.75">
      <c r="B57" s="8"/>
      <c r="C57" s="4"/>
      <c r="D57" s="4"/>
      <c r="E57" s="9"/>
    </row>
    <row r="58" spans="2:5" ht="12.75">
      <c r="B58" s="8"/>
      <c r="C58" s="4"/>
      <c r="D58" s="4"/>
      <c r="E58" s="9"/>
    </row>
    <row r="59" spans="2:5" ht="12.75">
      <c r="B59" s="8"/>
      <c r="C59" s="4"/>
      <c r="D59" s="4"/>
      <c r="E59" s="9"/>
    </row>
    <row r="60" spans="2:5" ht="12.75">
      <c r="B60" s="8"/>
      <c r="C60" s="4"/>
      <c r="D60" s="4"/>
      <c r="E60" s="9"/>
    </row>
    <row r="61" spans="2:5" ht="12.75">
      <c r="B61" s="8"/>
      <c r="C61" s="4"/>
      <c r="D61" s="4"/>
      <c r="E61" s="9"/>
    </row>
    <row r="62" spans="2:5" ht="12.75">
      <c r="B62" s="8"/>
      <c r="C62" s="4"/>
      <c r="D62" s="4"/>
      <c r="E62" s="9"/>
    </row>
    <row r="63" spans="2:5" ht="12.75">
      <c r="B63" s="8"/>
      <c r="C63" s="4"/>
      <c r="D63" s="4"/>
      <c r="E63" s="9"/>
    </row>
    <row r="64" spans="2:5" ht="12.75">
      <c r="B64" s="8"/>
      <c r="C64" s="4"/>
      <c r="D64" s="4"/>
      <c r="E64" s="9"/>
    </row>
    <row r="65" spans="2:5" ht="12.75">
      <c r="B65" s="8"/>
      <c r="C65" s="4"/>
      <c r="D65" s="4"/>
      <c r="E65" s="9"/>
    </row>
    <row r="66" spans="2:5" ht="13.5" thickBot="1">
      <c r="B66" s="10"/>
      <c r="C66" s="11"/>
      <c r="D66" s="11"/>
      <c r="E66" s="12"/>
    </row>
    <row r="67" ht="13.5" thickTop="1"/>
    <row r="71" ht="12.75">
      <c r="B71" s="191" t="s">
        <v>86</v>
      </c>
    </row>
    <row r="72" ht="12.75">
      <c r="B72" s="2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0" bottom="0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 Coelho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A.P. Coelho</dc:creator>
  <cp:keywords/>
  <dc:description/>
  <cp:lastModifiedBy>Luisa Pereira</cp:lastModifiedBy>
  <cp:lastPrinted>2009-09-15T11:27:48Z</cp:lastPrinted>
  <dcterms:created xsi:type="dcterms:W3CDTF">2001-12-04T09:50:56Z</dcterms:created>
  <dcterms:modified xsi:type="dcterms:W3CDTF">2009-10-23T11:13:52Z</dcterms:modified>
  <cp:category/>
  <cp:version/>
  <cp:contentType/>
  <cp:contentStatus/>
</cp:coreProperties>
</file>